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D\Documents\00 입시분석\2023입시결과\80_정시상담\"/>
    </mc:Choice>
  </mc:AlternateContent>
  <xr:revisionPtr revIDLastSave="0" documentId="13_ncr:1_{83CD813C-5369-4090-A04B-7672C57B1509}" xr6:coauthVersionLast="47" xr6:coauthVersionMax="47" xr10:uidLastSave="{00000000-0000-0000-0000-000000000000}"/>
  <workbookProtection workbookAlgorithmName="SHA-512" workbookHashValue="PQDVFdziNs6N8ezX22qErVuhOIEEltcy63mJ3+Ft1ATwA4vL/9Z4m1EYPcKwJytMtYzUbnnxelnTJfZtrc98tw==" workbookSaltValue="AQdcuGwRrP58s2gIuOs2XQ==" workbookSpinCount="100000" lockStructure="1"/>
  <bookViews>
    <workbookView xWindow="28680" yWindow="-120" windowWidth="29040" windowHeight="15840" xr2:uid="{90595F7F-9402-41B0-970D-72D2FD98AB7C}"/>
  </bookViews>
  <sheets>
    <sheet name="유의사항" sheetId="5" r:id="rId1"/>
    <sheet name="내 점수 입력" sheetId="1" r:id="rId2"/>
    <sheet name="전년도 결과" sheetId="4" r:id="rId3"/>
    <sheet name="탐구변표" sheetId="2" state="hidden" r:id="rId4"/>
    <sheet name="백분위" sheetId="3" state="hidden" r:id="rId5"/>
  </sheets>
  <definedNames>
    <definedName name="_xlnm.Print_Area" localSheetId="2">'전년도 결과'!$B:$P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I6" i="1"/>
  <c r="J8" i="1"/>
  <c r="K18" i="1" l="1"/>
  <c r="K17" i="1"/>
  <c r="K16" i="1"/>
  <c r="Q15" i="1"/>
  <c r="Q14" i="1"/>
  <c r="Q13" i="1"/>
  <c r="Q12" i="1"/>
  <c r="K6" i="1"/>
  <c r="K7" i="1"/>
  <c r="J7" i="1"/>
  <c r="J6" i="1"/>
  <c r="K11" i="1" l="1"/>
  <c r="K13" i="1"/>
  <c r="P12" i="1"/>
  <c r="P13" i="1"/>
  <c r="P14" i="1"/>
  <c r="O12" i="1"/>
  <c r="O13" i="1"/>
  <c r="O14" i="1"/>
  <c r="O15" i="1"/>
  <c r="K12" i="1"/>
  <c r="G6" i="1"/>
  <c r="E6" i="1"/>
  <c r="H6" i="1"/>
  <c r="D6" i="1"/>
  <c r="G18" i="1" l="1"/>
  <c r="G17" i="1"/>
  <c r="G16" i="1"/>
  <c r="K15" i="1"/>
  <c r="K14" i="1"/>
  <c r="J18" i="1"/>
  <c r="J17" i="1"/>
  <c r="J16" i="1"/>
  <c r="H17" i="1"/>
  <c r="E17" i="1" s="1"/>
  <c r="H18" i="1"/>
  <c r="H16" i="1"/>
  <c r="E16" i="1" s="1"/>
  <c r="G15" i="1"/>
  <c r="G14" i="1"/>
  <c r="G13" i="1"/>
  <c r="G12" i="1"/>
  <c r="G11" i="1"/>
  <c r="J11" i="1"/>
  <c r="J15" i="1"/>
  <c r="J14" i="1"/>
  <c r="J13" i="1"/>
  <c r="J12" i="1"/>
  <c r="H11" i="1"/>
  <c r="H15" i="1"/>
  <c r="H14" i="1"/>
  <c r="H13" i="1"/>
  <c r="H12" i="1"/>
  <c r="I12" i="1"/>
  <c r="I15" i="1"/>
  <c r="I14" i="1"/>
  <c r="I13" i="1"/>
  <c r="I11" i="1"/>
  <c r="N15" i="1"/>
  <c r="N14" i="1"/>
  <c r="N13" i="1"/>
  <c r="N12" i="1"/>
  <c r="E18" i="1" l="1"/>
  <c r="E13" i="1"/>
  <c r="E15" i="1"/>
  <c r="G3" i="4" s="1"/>
  <c r="E12" i="1"/>
  <c r="D3" i="4" s="1"/>
  <c r="E14" i="1"/>
  <c r="F3" i="4" s="1"/>
  <c r="E11" i="1"/>
  <c r="C3" i="4" s="1"/>
  <c r="K3" i="4"/>
  <c r="E3" i="4"/>
  <c r="L3" i="4"/>
  <c r="M3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JUNG</author>
  </authors>
  <commentList>
    <comment ref="F5" authorId="0" shapeId="0" xr:uid="{C3C39FDC-EB9C-44BB-A25A-504DC0820247}">
      <text>
        <r>
          <rPr>
            <b/>
            <sz val="9"/>
            <color indexed="81"/>
            <rFont val="Tahoma"/>
            <family val="2"/>
          </rPr>
          <t>[</t>
        </r>
        <r>
          <rPr>
            <b/>
            <sz val="9"/>
            <color indexed="81"/>
            <rFont val="돋움"/>
            <family val="3"/>
            <charset val="129"/>
          </rPr>
          <t>확률과통계</t>
        </r>
        <r>
          <rPr>
            <b/>
            <sz val="9"/>
            <color indexed="81"/>
            <rFont val="Tahoma"/>
            <family val="2"/>
          </rPr>
          <t>], [</t>
        </r>
        <r>
          <rPr>
            <b/>
            <sz val="9"/>
            <color indexed="81"/>
            <rFont val="돋움"/>
            <family val="3"/>
            <charset val="129"/>
          </rPr>
          <t>미적분</t>
        </r>
        <r>
          <rPr>
            <b/>
            <sz val="9"/>
            <color indexed="81"/>
            <rFont val="Tahoma"/>
            <family val="2"/>
          </rPr>
          <t>],
[</t>
        </r>
        <r>
          <rPr>
            <b/>
            <sz val="9"/>
            <color indexed="81"/>
            <rFont val="돋움"/>
            <family val="3"/>
            <charset val="129"/>
          </rPr>
          <t>기하</t>
        </r>
        <r>
          <rPr>
            <b/>
            <sz val="9"/>
            <color indexed="81"/>
            <rFont val="Tahoma"/>
            <family val="2"/>
          </rPr>
          <t xml:space="preserve">]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응시한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과목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</text>
    </comment>
    <comment ref="I5" authorId="0" shapeId="0" xr:uid="{150D3642-0EBC-458F-A7D2-085D4604024D}">
      <text>
        <r>
          <rPr>
            <b/>
            <sz val="9"/>
            <color indexed="81"/>
            <rFont val="Tahoma"/>
            <family val="2"/>
          </rPr>
          <t>[</t>
        </r>
        <r>
          <rPr>
            <b/>
            <sz val="9"/>
            <color indexed="81"/>
            <rFont val="돋움"/>
            <family val="3"/>
            <charset val="129"/>
          </rPr>
          <t>사회</t>
        </r>
        <r>
          <rPr>
            <b/>
            <sz val="9"/>
            <color indexed="81"/>
            <rFont val="Tahoma"/>
            <family val="2"/>
          </rPr>
          <t>], [</t>
        </r>
        <r>
          <rPr>
            <b/>
            <sz val="9"/>
            <color indexed="81"/>
            <rFont val="돋움"/>
            <family val="3"/>
            <charset val="129"/>
          </rPr>
          <t>과학</t>
        </r>
        <r>
          <rPr>
            <b/>
            <sz val="9"/>
            <color indexed="81"/>
            <rFont val="Tahoma"/>
            <family val="2"/>
          </rPr>
          <t>], [</t>
        </r>
        <r>
          <rPr>
            <b/>
            <sz val="9"/>
            <color indexed="81"/>
            <rFont val="돋움"/>
            <family val="3"/>
            <charset val="129"/>
          </rPr>
          <t>사회과학</t>
        </r>
        <r>
          <rPr>
            <b/>
            <sz val="9"/>
            <color indexed="81"/>
            <rFont val="Tahoma"/>
            <family val="2"/>
          </rPr>
          <t xml:space="preserve">]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응시한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영역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JUNG</author>
  </authors>
  <commentList>
    <comment ref="C2" authorId="0" shapeId="0" xr:uid="{C32E34C3-4E70-4CB7-8614-3E3C8F353F7F}">
      <text>
        <r>
          <rPr>
            <b/>
            <sz val="9"/>
            <color indexed="81"/>
            <rFont val="돋움"/>
            <family val="3"/>
            <charset val="129"/>
          </rPr>
          <t>국어</t>
        </r>
        <r>
          <rPr>
            <b/>
            <sz val="9"/>
            <color indexed="81"/>
            <rFont val="Tahoma"/>
            <family val="2"/>
          </rPr>
          <t xml:space="preserve"> 35%
</t>
        </r>
        <r>
          <rPr>
            <b/>
            <sz val="9"/>
            <color indexed="81"/>
            <rFont val="돋움"/>
            <family val="3"/>
            <charset val="129"/>
          </rPr>
          <t>수학</t>
        </r>
        <r>
          <rPr>
            <b/>
            <sz val="9"/>
            <color indexed="81"/>
            <rFont val="Tahoma"/>
            <family val="2"/>
          </rPr>
          <t xml:space="preserve"> 25%
</t>
        </r>
        <r>
          <rPr>
            <b/>
            <sz val="9"/>
            <color indexed="81"/>
            <rFont val="돋움"/>
            <family val="3"/>
            <charset val="129"/>
          </rPr>
          <t>사회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과학탐구</t>
        </r>
        <r>
          <rPr>
            <b/>
            <sz val="9"/>
            <color indexed="81"/>
            <rFont val="Tahoma"/>
            <family val="2"/>
          </rPr>
          <t xml:space="preserve"> 25%
</t>
        </r>
        <r>
          <rPr>
            <b/>
            <sz val="9"/>
            <color indexed="81"/>
            <rFont val="돋움"/>
            <family val="3"/>
            <charset val="129"/>
          </rPr>
          <t>영어</t>
        </r>
        <r>
          <rPr>
            <b/>
            <sz val="9"/>
            <color indexed="81"/>
            <rFont val="Tahoma"/>
            <family val="2"/>
          </rPr>
          <t xml:space="preserve"> 15%</t>
        </r>
      </text>
    </comment>
    <comment ref="D2" authorId="0" shapeId="0" xr:uid="{3ED2A412-D97A-4F12-96E8-C23A562A34DE}">
      <text>
        <r>
          <rPr>
            <b/>
            <sz val="9"/>
            <color indexed="81"/>
            <rFont val="돋움"/>
            <family val="3"/>
            <charset val="129"/>
          </rPr>
          <t>★확률과통계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사회탐구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응시자만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지원가능★
국어</t>
        </r>
        <r>
          <rPr>
            <b/>
            <sz val="9"/>
            <color indexed="81"/>
            <rFont val="Tahoma"/>
            <family val="2"/>
          </rPr>
          <t xml:space="preserve"> 35%
</t>
        </r>
        <r>
          <rPr>
            <b/>
            <sz val="9"/>
            <color indexed="81"/>
            <rFont val="돋움"/>
            <family val="3"/>
            <charset val="129"/>
          </rPr>
          <t>수학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확률과통계</t>
        </r>
        <r>
          <rPr>
            <b/>
            <sz val="9"/>
            <color indexed="81"/>
            <rFont val="Tahoma"/>
            <family val="2"/>
          </rPr>
          <t xml:space="preserve">) 25%
</t>
        </r>
        <r>
          <rPr>
            <b/>
            <sz val="9"/>
            <color indexed="81"/>
            <rFont val="돋움"/>
            <family val="3"/>
            <charset val="129"/>
          </rPr>
          <t>사회탐구</t>
        </r>
        <r>
          <rPr>
            <b/>
            <sz val="9"/>
            <color indexed="81"/>
            <rFont val="Tahoma"/>
            <family val="2"/>
          </rPr>
          <t xml:space="preserve"> 25%
</t>
        </r>
        <r>
          <rPr>
            <b/>
            <sz val="9"/>
            <color indexed="81"/>
            <rFont val="돋움"/>
            <family val="3"/>
            <charset val="129"/>
          </rPr>
          <t>영어</t>
        </r>
        <r>
          <rPr>
            <b/>
            <sz val="9"/>
            <color indexed="81"/>
            <rFont val="Tahoma"/>
            <family val="2"/>
          </rPr>
          <t xml:space="preserve"> 15%</t>
        </r>
      </text>
    </comment>
    <comment ref="E2" authorId="0" shapeId="0" xr:uid="{F61E12D5-FB64-41EF-ADAD-D8B8A01E3EE5}">
      <text>
        <r>
          <rPr>
            <b/>
            <sz val="9"/>
            <color indexed="81"/>
            <rFont val="돋움"/>
            <family val="3"/>
            <charset val="129"/>
          </rPr>
          <t>국어</t>
        </r>
        <r>
          <rPr>
            <b/>
            <sz val="9"/>
            <color indexed="81"/>
            <rFont val="Tahoma"/>
            <family val="2"/>
          </rPr>
          <t xml:space="preserve"> 25%
</t>
        </r>
        <r>
          <rPr>
            <b/>
            <sz val="9"/>
            <color indexed="81"/>
            <rFont val="돋움"/>
            <family val="3"/>
            <charset val="129"/>
          </rPr>
          <t>수학</t>
        </r>
        <r>
          <rPr>
            <b/>
            <sz val="9"/>
            <color indexed="81"/>
            <rFont val="Tahoma"/>
            <family val="2"/>
          </rPr>
          <t xml:space="preserve"> 35%
</t>
        </r>
        <r>
          <rPr>
            <b/>
            <sz val="9"/>
            <color indexed="81"/>
            <rFont val="돋움"/>
            <family val="3"/>
            <charset val="129"/>
          </rPr>
          <t>사회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과학탐구</t>
        </r>
        <r>
          <rPr>
            <b/>
            <sz val="9"/>
            <color indexed="81"/>
            <rFont val="Tahoma"/>
            <family val="2"/>
          </rPr>
          <t xml:space="preserve"> 25%
</t>
        </r>
        <r>
          <rPr>
            <b/>
            <sz val="9"/>
            <color indexed="81"/>
            <rFont val="돋움"/>
            <family val="3"/>
            <charset val="129"/>
          </rPr>
          <t>영어</t>
        </r>
        <r>
          <rPr>
            <b/>
            <sz val="9"/>
            <color indexed="81"/>
            <rFont val="Tahoma"/>
            <family val="2"/>
          </rPr>
          <t xml:space="preserve"> 15%</t>
        </r>
      </text>
    </comment>
    <comment ref="F2" authorId="0" shapeId="0" xr:uid="{BB0624F6-E48E-445A-A937-73E4B26B4AB8}">
      <text>
        <r>
          <rPr>
            <b/>
            <sz val="9"/>
            <color indexed="81"/>
            <rFont val="돋움"/>
            <family val="3"/>
            <charset val="129"/>
          </rPr>
          <t>★확률과통계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사회탐구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응시자만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지원가능★
국어</t>
        </r>
        <r>
          <rPr>
            <b/>
            <sz val="9"/>
            <color indexed="81"/>
            <rFont val="Tahoma"/>
            <family val="2"/>
          </rPr>
          <t xml:space="preserve"> 25%
</t>
        </r>
        <r>
          <rPr>
            <b/>
            <sz val="9"/>
            <color indexed="81"/>
            <rFont val="돋움"/>
            <family val="3"/>
            <charset val="129"/>
          </rPr>
          <t>수학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확률과통계</t>
        </r>
        <r>
          <rPr>
            <b/>
            <sz val="9"/>
            <color indexed="81"/>
            <rFont val="Tahoma"/>
            <family val="2"/>
          </rPr>
          <t xml:space="preserve">) 35%
</t>
        </r>
        <r>
          <rPr>
            <b/>
            <sz val="9"/>
            <color indexed="81"/>
            <rFont val="돋움"/>
            <family val="3"/>
            <charset val="129"/>
          </rPr>
          <t>사회탐구</t>
        </r>
        <r>
          <rPr>
            <b/>
            <sz val="9"/>
            <color indexed="81"/>
            <rFont val="Tahoma"/>
            <family val="2"/>
          </rPr>
          <t xml:space="preserve"> 25%
</t>
        </r>
        <r>
          <rPr>
            <b/>
            <sz val="9"/>
            <color indexed="81"/>
            <rFont val="돋움"/>
            <family val="3"/>
            <charset val="129"/>
          </rPr>
          <t>영어</t>
        </r>
        <r>
          <rPr>
            <b/>
            <sz val="9"/>
            <color indexed="81"/>
            <rFont val="Tahoma"/>
            <family val="2"/>
          </rPr>
          <t xml:space="preserve"> 15%</t>
        </r>
      </text>
    </comment>
    <comment ref="G2" authorId="0" shapeId="0" xr:uid="{D5B12AE6-9571-4F97-9E34-E3F9A58723C7}">
      <text>
        <r>
          <rPr>
            <b/>
            <sz val="9"/>
            <color indexed="81"/>
            <rFont val="돋움"/>
            <family val="3"/>
            <charset val="129"/>
          </rPr>
          <t>국어</t>
        </r>
        <r>
          <rPr>
            <b/>
            <sz val="9"/>
            <color indexed="81"/>
            <rFont val="Tahoma"/>
            <family val="2"/>
          </rPr>
          <t xml:space="preserve"> 20%
</t>
        </r>
        <r>
          <rPr>
            <b/>
            <sz val="9"/>
            <color indexed="81"/>
            <rFont val="돋움"/>
            <family val="3"/>
            <charset val="129"/>
          </rPr>
          <t>수학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미적분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기하</t>
        </r>
        <r>
          <rPr>
            <b/>
            <sz val="9"/>
            <color indexed="81"/>
            <rFont val="Tahoma"/>
            <family val="2"/>
          </rPr>
          <t xml:space="preserve">) 35%
</t>
        </r>
        <r>
          <rPr>
            <b/>
            <sz val="9"/>
            <color indexed="81"/>
            <rFont val="돋움"/>
            <family val="3"/>
            <charset val="129"/>
          </rPr>
          <t>과학탐구</t>
        </r>
        <r>
          <rPr>
            <b/>
            <sz val="9"/>
            <color indexed="81"/>
            <rFont val="Tahoma"/>
            <family val="2"/>
          </rPr>
          <t xml:space="preserve"> 30%
</t>
        </r>
        <r>
          <rPr>
            <b/>
            <sz val="9"/>
            <color indexed="81"/>
            <rFont val="돋움"/>
            <family val="3"/>
            <charset val="129"/>
          </rPr>
          <t>영어</t>
        </r>
        <r>
          <rPr>
            <b/>
            <sz val="9"/>
            <color indexed="81"/>
            <rFont val="Tahoma"/>
            <family val="2"/>
          </rPr>
          <t xml:space="preserve"> 15%</t>
        </r>
      </text>
    </comment>
    <comment ref="K2" authorId="0" shapeId="0" xr:uid="{E539E770-0C66-4911-AA50-BBC0485DC68C}">
      <text>
        <r>
          <rPr>
            <b/>
            <sz val="9"/>
            <color indexed="81"/>
            <rFont val="돋움"/>
            <family val="3"/>
            <charset val="129"/>
          </rPr>
          <t>국어</t>
        </r>
        <r>
          <rPr>
            <b/>
            <sz val="9"/>
            <color indexed="81"/>
            <rFont val="Tahoma"/>
            <family val="2"/>
          </rPr>
          <t xml:space="preserve"> 50%
</t>
        </r>
        <r>
          <rPr>
            <b/>
            <sz val="9"/>
            <color indexed="81"/>
            <rFont val="돋움"/>
            <family val="3"/>
            <charset val="129"/>
          </rPr>
          <t>사회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과학탐구</t>
        </r>
        <r>
          <rPr>
            <b/>
            <sz val="9"/>
            <color indexed="81"/>
            <rFont val="Tahoma"/>
            <family val="2"/>
          </rPr>
          <t>(1</t>
        </r>
        <r>
          <rPr>
            <b/>
            <sz val="9"/>
            <color indexed="81"/>
            <rFont val="돋움"/>
            <family val="3"/>
            <charset val="129"/>
          </rPr>
          <t>과목</t>
        </r>
        <r>
          <rPr>
            <b/>
            <sz val="9"/>
            <color indexed="81"/>
            <rFont val="Tahoma"/>
            <family val="2"/>
          </rPr>
          <t xml:space="preserve">) 30%
</t>
        </r>
        <r>
          <rPr>
            <b/>
            <sz val="9"/>
            <color indexed="81"/>
            <rFont val="돋움"/>
            <family val="3"/>
            <charset val="129"/>
          </rPr>
          <t>영어</t>
        </r>
        <r>
          <rPr>
            <b/>
            <sz val="9"/>
            <color indexed="81"/>
            <rFont val="Tahoma"/>
            <family val="2"/>
          </rPr>
          <t xml:space="preserve"> 20%</t>
        </r>
      </text>
    </comment>
    <comment ref="L2" authorId="0" shapeId="0" xr:uid="{DE0C996E-AAEF-434D-9B01-CEC9AB311E23}">
      <text>
        <r>
          <rPr>
            <b/>
            <sz val="9"/>
            <color indexed="81"/>
            <rFont val="Tahoma"/>
            <family val="2"/>
          </rPr>
          <t>&lt;</t>
        </r>
        <r>
          <rPr>
            <b/>
            <sz val="9"/>
            <color indexed="81"/>
            <rFont val="돋움"/>
            <family val="3"/>
            <charset val="129"/>
          </rPr>
          <t>전형방법</t>
        </r>
        <r>
          <rPr>
            <b/>
            <sz val="9"/>
            <color indexed="81"/>
            <rFont val="Tahoma"/>
            <family val="2"/>
          </rPr>
          <t xml:space="preserve">&gt;
</t>
        </r>
        <r>
          <rPr>
            <b/>
            <sz val="9"/>
            <color indexed="81"/>
            <rFont val="돋움"/>
            <family val="3"/>
            <charset val="129"/>
          </rPr>
          <t>수능</t>
        </r>
        <r>
          <rPr>
            <b/>
            <sz val="9"/>
            <color indexed="81"/>
            <rFont val="Tahoma"/>
            <family val="2"/>
          </rPr>
          <t xml:space="preserve"> 50% + </t>
        </r>
        <r>
          <rPr>
            <b/>
            <sz val="9"/>
            <color indexed="81"/>
            <rFont val="돋움"/>
            <family val="3"/>
            <charset val="129"/>
          </rPr>
          <t>경기실적</t>
        </r>
        <r>
          <rPr>
            <b/>
            <sz val="9"/>
            <color indexed="81"/>
            <rFont val="Tahoma"/>
            <family val="2"/>
          </rPr>
          <t xml:space="preserve"> 40% + </t>
        </r>
        <r>
          <rPr>
            <b/>
            <sz val="9"/>
            <color indexed="81"/>
            <rFont val="돋움"/>
            <family val="3"/>
            <charset val="129"/>
          </rPr>
          <t>학생부</t>
        </r>
        <r>
          <rPr>
            <b/>
            <sz val="9"/>
            <color indexed="81"/>
            <rFont val="Tahoma"/>
            <family val="2"/>
          </rPr>
          <t xml:space="preserve"> 10%
&lt;</t>
        </r>
        <r>
          <rPr>
            <b/>
            <sz val="9"/>
            <color indexed="81"/>
            <rFont val="돋움"/>
            <family val="3"/>
            <charset val="129"/>
          </rPr>
          <t>수능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영역별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반영비율</t>
        </r>
        <r>
          <rPr>
            <b/>
            <sz val="9"/>
            <color indexed="81"/>
            <rFont val="Tahoma"/>
            <family val="2"/>
          </rPr>
          <t>&gt;</t>
        </r>
        <r>
          <rPr>
            <b/>
            <sz val="9"/>
            <color indexed="81"/>
            <rFont val="돋움"/>
            <family val="3"/>
            <charset val="129"/>
          </rPr>
          <t xml:space="preserve">
국어</t>
        </r>
        <r>
          <rPr>
            <b/>
            <sz val="9"/>
            <color indexed="81"/>
            <rFont val="Tahoma"/>
            <family val="2"/>
          </rPr>
          <t xml:space="preserve"> 50%
</t>
        </r>
        <r>
          <rPr>
            <b/>
            <sz val="9"/>
            <color indexed="81"/>
            <rFont val="돋움"/>
            <family val="3"/>
            <charset val="129"/>
          </rPr>
          <t>사회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과학탐구</t>
        </r>
        <r>
          <rPr>
            <b/>
            <sz val="9"/>
            <color indexed="81"/>
            <rFont val="Tahoma"/>
            <family val="2"/>
          </rPr>
          <t>(1</t>
        </r>
        <r>
          <rPr>
            <b/>
            <sz val="9"/>
            <color indexed="81"/>
            <rFont val="돋움"/>
            <family val="3"/>
            <charset val="129"/>
          </rPr>
          <t>과목</t>
        </r>
        <r>
          <rPr>
            <b/>
            <sz val="9"/>
            <color indexed="81"/>
            <rFont val="Tahoma"/>
            <family val="2"/>
          </rPr>
          <t xml:space="preserve">) 30%
</t>
        </r>
        <r>
          <rPr>
            <b/>
            <sz val="9"/>
            <color indexed="81"/>
            <rFont val="돋움"/>
            <family val="3"/>
            <charset val="129"/>
          </rPr>
          <t>영어</t>
        </r>
        <r>
          <rPr>
            <b/>
            <sz val="9"/>
            <color indexed="81"/>
            <rFont val="Tahoma"/>
            <family val="2"/>
          </rPr>
          <t xml:space="preserve"> 20%</t>
        </r>
      </text>
    </comment>
    <comment ref="M2" authorId="0" shapeId="0" xr:uid="{44BA7EC8-AECE-49FC-8D55-346E7BDE992F}">
      <text>
        <r>
          <rPr>
            <b/>
            <sz val="9"/>
            <color indexed="81"/>
            <rFont val="Tahoma"/>
            <family val="2"/>
          </rPr>
          <t>&lt;</t>
        </r>
        <r>
          <rPr>
            <b/>
            <sz val="9"/>
            <color indexed="81"/>
            <rFont val="돋움"/>
            <family val="3"/>
            <charset val="129"/>
          </rPr>
          <t>전형방법</t>
        </r>
        <r>
          <rPr>
            <b/>
            <sz val="9"/>
            <color indexed="81"/>
            <rFont val="Tahoma"/>
            <family val="2"/>
          </rPr>
          <t xml:space="preserve">&gt;
</t>
        </r>
        <r>
          <rPr>
            <b/>
            <sz val="9"/>
            <color indexed="81"/>
            <rFont val="돋움"/>
            <family val="3"/>
            <charset val="129"/>
          </rPr>
          <t>수능</t>
        </r>
        <r>
          <rPr>
            <b/>
            <sz val="9"/>
            <color indexed="81"/>
            <rFont val="Tahoma"/>
            <family val="2"/>
          </rPr>
          <t xml:space="preserve"> 90% + </t>
        </r>
        <r>
          <rPr>
            <b/>
            <sz val="9"/>
            <color indexed="81"/>
            <rFont val="돋움"/>
            <family val="3"/>
            <charset val="129"/>
          </rPr>
          <t>학생부</t>
        </r>
        <r>
          <rPr>
            <b/>
            <sz val="9"/>
            <color indexed="81"/>
            <rFont val="Tahoma"/>
            <family val="2"/>
          </rPr>
          <t xml:space="preserve"> 10%
&lt;</t>
        </r>
        <r>
          <rPr>
            <b/>
            <sz val="9"/>
            <color indexed="81"/>
            <rFont val="돋움"/>
            <family val="3"/>
            <charset val="129"/>
          </rPr>
          <t>수능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영역별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반영비율</t>
        </r>
        <r>
          <rPr>
            <b/>
            <sz val="9"/>
            <color indexed="81"/>
            <rFont val="Tahoma"/>
            <family val="2"/>
          </rPr>
          <t xml:space="preserve">&gt;
</t>
        </r>
        <r>
          <rPr>
            <b/>
            <sz val="9"/>
            <color indexed="81"/>
            <rFont val="돋움"/>
            <family val="3"/>
            <charset val="129"/>
          </rPr>
          <t>국어</t>
        </r>
        <r>
          <rPr>
            <b/>
            <sz val="9"/>
            <color indexed="81"/>
            <rFont val="Tahoma"/>
            <family val="2"/>
          </rPr>
          <t xml:space="preserve"> 50%
</t>
        </r>
        <r>
          <rPr>
            <b/>
            <sz val="9"/>
            <color indexed="81"/>
            <rFont val="돋움"/>
            <family val="3"/>
            <charset val="129"/>
          </rPr>
          <t>사회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과학탐구</t>
        </r>
        <r>
          <rPr>
            <b/>
            <sz val="9"/>
            <color indexed="81"/>
            <rFont val="Tahoma"/>
            <family val="2"/>
          </rPr>
          <t>(1</t>
        </r>
        <r>
          <rPr>
            <b/>
            <sz val="9"/>
            <color indexed="81"/>
            <rFont val="돋움"/>
            <family val="3"/>
            <charset val="129"/>
          </rPr>
          <t>과목</t>
        </r>
        <r>
          <rPr>
            <b/>
            <sz val="9"/>
            <color indexed="81"/>
            <rFont val="Tahoma"/>
            <family val="2"/>
          </rPr>
          <t xml:space="preserve">) 30%
</t>
        </r>
        <r>
          <rPr>
            <b/>
            <sz val="9"/>
            <color indexed="81"/>
            <rFont val="돋움"/>
            <family val="3"/>
            <charset val="129"/>
          </rPr>
          <t>영어</t>
        </r>
        <r>
          <rPr>
            <b/>
            <sz val="9"/>
            <color indexed="81"/>
            <rFont val="Tahoma"/>
            <family val="2"/>
          </rPr>
          <t xml:space="preserve"> 20%</t>
        </r>
      </text>
    </comment>
  </commentList>
</comments>
</file>

<file path=xl/sharedStrings.xml><?xml version="1.0" encoding="utf-8"?>
<sst xmlns="http://schemas.openxmlformats.org/spreadsheetml/2006/main" count="256" uniqueCount="163">
  <si>
    <t>수학</t>
  </si>
  <si>
    <t>수학</t>
    <phoneticPr fontId="1" type="noConversion"/>
  </si>
  <si>
    <t>기하</t>
    <phoneticPr fontId="1" type="noConversion"/>
  </si>
  <si>
    <t>과학</t>
    <phoneticPr fontId="1" type="noConversion"/>
  </si>
  <si>
    <t>사회</t>
  </si>
  <si>
    <t>사회</t>
    <phoneticPr fontId="1" type="noConversion"/>
  </si>
  <si>
    <t>사회과학</t>
    <phoneticPr fontId="1" type="noConversion"/>
  </si>
  <si>
    <t>한국사</t>
    <phoneticPr fontId="1" type="noConversion"/>
  </si>
  <si>
    <t>등급</t>
    <phoneticPr fontId="1" type="noConversion"/>
  </si>
  <si>
    <t>국어</t>
    <phoneticPr fontId="1" type="noConversion"/>
  </si>
  <si>
    <t>표준점수</t>
    <phoneticPr fontId="1" type="noConversion"/>
  </si>
  <si>
    <t>과목</t>
    <phoneticPr fontId="1" type="noConversion"/>
  </si>
  <si>
    <t>영어</t>
    <phoneticPr fontId="1" type="noConversion"/>
  </si>
  <si>
    <t>탐구</t>
    <phoneticPr fontId="1" type="noConversion"/>
  </si>
  <si>
    <t>영역</t>
    <phoneticPr fontId="1" type="noConversion"/>
  </si>
  <si>
    <t>탐구1</t>
    <phoneticPr fontId="1" type="noConversion"/>
  </si>
  <si>
    <t>백분위</t>
    <phoneticPr fontId="1" type="noConversion"/>
  </si>
  <si>
    <t>탐구2</t>
    <phoneticPr fontId="1" type="noConversion"/>
  </si>
  <si>
    <t>인문</t>
  </si>
  <si>
    <t>인문</t>
    <phoneticPr fontId="1" type="noConversion"/>
  </si>
  <si>
    <t>자연</t>
  </si>
  <si>
    <t>자연</t>
    <phoneticPr fontId="1" type="noConversion"/>
  </si>
  <si>
    <t>예술/체육</t>
  </si>
  <si>
    <t>예술/체육</t>
    <phoneticPr fontId="1" type="noConversion"/>
  </si>
  <si>
    <t>환산점수</t>
    <phoneticPr fontId="1" type="noConversion"/>
  </si>
  <si>
    <t>평균</t>
    <phoneticPr fontId="1" type="noConversion"/>
  </si>
  <si>
    <t>-</t>
    <phoneticPr fontId="1" type="noConversion"/>
  </si>
  <si>
    <t>확</t>
    <phoneticPr fontId="1" type="noConversion"/>
  </si>
  <si>
    <t>미</t>
    <phoneticPr fontId="1" type="noConversion"/>
  </si>
  <si>
    <t>기</t>
    <phoneticPr fontId="1" type="noConversion"/>
  </si>
  <si>
    <t>건축간호</t>
    <phoneticPr fontId="1" type="noConversion"/>
  </si>
  <si>
    <t>지리한의예</t>
    <phoneticPr fontId="1" type="noConversion"/>
  </si>
  <si>
    <t>사</t>
    <phoneticPr fontId="1" type="noConversion"/>
  </si>
  <si>
    <t>과</t>
    <phoneticPr fontId="1" type="noConversion"/>
  </si>
  <si>
    <t>사과</t>
    <phoneticPr fontId="1" type="noConversion"/>
  </si>
  <si>
    <t>확통</t>
    <phoneticPr fontId="1" type="noConversion"/>
  </si>
  <si>
    <t>미적</t>
    <phoneticPr fontId="1" type="noConversion"/>
  </si>
  <si>
    <t>국어</t>
  </si>
  <si>
    <t>표준점수</t>
  </si>
  <si>
    <t>계</t>
  </si>
  <si>
    <t>누적(계)</t>
  </si>
  <si>
    <t>백분위</t>
  </si>
  <si>
    <t>-</t>
    <phoneticPr fontId="1" type="noConversion"/>
  </si>
  <si>
    <t>사회+과학</t>
  </si>
  <si>
    <t>과학</t>
  </si>
  <si>
    <t>점수입력▶</t>
    <phoneticPr fontId="1" type="noConversion"/>
  </si>
  <si>
    <t>모집단위</t>
  </si>
  <si>
    <t>국어국문학과</t>
  </si>
  <si>
    <t>영어영문학과</t>
  </si>
  <si>
    <t>응용영어통번역학과</t>
  </si>
  <si>
    <t>사학과</t>
  </si>
  <si>
    <t>철학과</t>
  </si>
  <si>
    <t>프랑스어학과</t>
  </si>
  <si>
    <t>스페인어학과</t>
  </si>
  <si>
    <t>러시아어학과</t>
  </si>
  <si>
    <t>중국어학과</t>
  </si>
  <si>
    <t>일본어학과</t>
  </si>
  <si>
    <t>한국어학과</t>
  </si>
  <si>
    <t>글로벌커뮤니케이션학부</t>
  </si>
  <si>
    <t>자율전공학부</t>
  </si>
  <si>
    <t>정치외교학과</t>
  </si>
  <si>
    <t>행정학과</t>
  </si>
  <si>
    <t>사회학과</t>
  </si>
  <si>
    <t>경제학과</t>
  </si>
  <si>
    <t>무역학과</t>
  </si>
  <si>
    <t>미디어학과</t>
  </si>
  <si>
    <t>경영학과</t>
  </si>
  <si>
    <t>회계·세무학과</t>
  </si>
  <si>
    <t>빅데이터응용학과</t>
  </si>
  <si>
    <t>Hospitality경영학과</t>
  </si>
  <si>
    <t>조리&amp;푸드디자인학과</t>
  </si>
  <si>
    <t>관광·엔터테인먼트학부</t>
  </si>
  <si>
    <t>아동가족학과</t>
  </si>
  <si>
    <t>주거환경학과</t>
  </si>
  <si>
    <t>의상학과</t>
  </si>
  <si>
    <t>지리학과(인문)</t>
  </si>
  <si>
    <t>간호학과(인문)</t>
  </si>
  <si>
    <t>국제학과</t>
  </si>
  <si>
    <t>건축학과(5년제)[인문]</t>
  </si>
  <si>
    <t>식품영양학과</t>
  </si>
  <si>
    <t>수학과</t>
  </si>
  <si>
    <t>물리학과</t>
  </si>
  <si>
    <t>화학과</t>
  </si>
  <si>
    <t>생물학과</t>
  </si>
  <si>
    <t>지리학과(자연)</t>
  </si>
  <si>
    <t>정보디스플레이학과</t>
  </si>
  <si>
    <t>생체의공학과</t>
  </si>
  <si>
    <t>컴퓨터공학부 컴퓨터공학과</t>
  </si>
  <si>
    <t>컴퓨터공학부 인공지능학과</t>
  </si>
  <si>
    <t>소프트웨어융합학과</t>
  </si>
  <si>
    <t>한약학과</t>
  </si>
  <si>
    <t>약과학과</t>
  </si>
  <si>
    <t>간호학과(자연)</t>
  </si>
  <si>
    <t>기계공학과</t>
  </si>
  <si>
    <t>산업경영공학과</t>
  </si>
  <si>
    <t>원자력공학과</t>
  </si>
  <si>
    <t>화학공학과</t>
  </si>
  <si>
    <t>정보전자신소재공학과</t>
  </si>
  <si>
    <t>사회기반시스템공학과</t>
  </si>
  <si>
    <t>건축공학과</t>
  </si>
  <si>
    <t>환경학및환경공학과</t>
  </si>
  <si>
    <t>건축학과(5년제)[자연]</t>
  </si>
  <si>
    <t>응용수학과</t>
  </si>
  <si>
    <t>응용물리학과</t>
  </si>
  <si>
    <t>응용화학과</t>
  </si>
  <si>
    <t>우주과학과</t>
  </si>
  <si>
    <t>유전생명공학과</t>
  </si>
  <si>
    <t>식품생명공학과</t>
  </si>
  <si>
    <t>한방생명공학과</t>
  </si>
  <si>
    <t>식물·환경신소재공학과</t>
  </si>
  <si>
    <t>스마트팜과학과</t>
  </si>
  <si>
    <t>의예과</t>
  </si>
  <si>
    <t>한의예과(자연)</t>
  </si>
  <si>
    <t>치의예과</t>
  </si>
  <si>
    <t>약학과</t>
  </si>
  <si>
    <t>한의예과(인문)</t>
  </si>
  <si>
    <t>산업디자인학과</t>
  </si>
  <si>
    <t>환경조경디자인학과</t>
  </si>
  <si>
    <t>의류디자인학과</t>
  </si>
  <si>
    <t>디지털콘텐츠학과</t>
  </si>
  <si>
    <t>연극영화학과-영화연출 및 제작</t>
  </si>
  <si>
    <t>체육학과</t>
  </si>
  <si>
    <t>스포츠의학과</t>
  </si>
  <si>
    <t>골프산업학과</t>
  </si>
  <si>
    <t>수능반영계열</t>
    <phoneticPr fontId="1" type="noConversion"/>
  </si>
  <si>
    <t>전자정보공학부 전자공학과</t>
    <phoneticPr fontId="1" type="noConversion"/>
  </si>
  <si>
    <t>건축(인)간호(인)</t>
  </si>
  <si>
    <t>지리(인)한의예(인)</t>
  </si>
  <si>
    <t>지리(인)한의예(인)</t>
    <phoneticPr fontId="1" type="noConversion"/>
  </si>
  <si>
    <t>가군</t>
    <phoneticPr fontId="1" type="noConversion"/>
  </si>
  <si>
    <t>나군</t>
    <phoneticPr fontId="1" type="noConversion"/>
  </si>
  <si>
    <t>환산점수</t>
  </si>
  <si>
    <t>예술</t>
    <phoneticPr fontId="1" type="noConversion"/>
  </si>
  <si>
    <t>체육</t>
    <phoneticPr fontId="1" type="noConversion"/>
  </si>
  <si>
    <t>건축(인문)
간호(인문)</t>
    <phoneticPr fontId="1" type="noConversion"/>
  </si>
  <si>
    <t>*사회과학광역</t>
    <phoneticPr fontId="1" type="noConversion"/>
  </si>
  <si>
    <t>*글로벌Hospitality·관광학과</t>
    <phoneticPr fontId="1" type="noConversion"/>
  </si>
  <si>
    <t>*ICT광역</t>
    <phoneticPr fontId="1" type="noConversion"/>
  </si>
  <si>
    <t>*전자정보공학부 반도체공학과</t>
    <phoneticPr fontId="1" type="noConversion"/>
  </si>
  <si>
    <t>*생명과학광역</t>
    <phoneticPr fontId="1" type="noConversion"/>
  </si>
  <si>
    <t>**스포츠지도학과</t>
    <phoneticPr fontId="1" type="noConversion"/>
  </si>
  <si>
    <t>* 신설 모집단위</t>
    <phoneticPr fontId="1" type="noConversion"/>
  </si>
  <si>
    <t>***태권도학과</t>
    <phoneticPr fontId="1" type="noConversion"/>
  </si>
  <si>
    <t>2024모집인원</t>
  </si>
  <si>
    <t>2024모집인원</t>
    <phoneticPr fontId="1" type="noConversion"/>
  </si>
  <si>
    <t>2023경쟁률</t>
  </si>
  <si>
    <t>2023경쟁률</t>
    <phoneticPr fontId="1" type="noConversion"/>
  </si>
  <si>
    <t>2023충원률</t>
  </si>
  <si>
    <t>2023충원률</t>
    <phoneticPr fontId="1" type="noConversion"/>
  </si>
  <si>
    <t>스포츠지도</t>
    <phoneticPr fontId="1" type="noConversion"/>
  </si>
  <si>
    <t>태권도</t>
    <phoneticPr fontId="1" type="noConversion"/>
  </si>
  <si>
    <t>스포츠지도학과</t>
    <phoneticPr fontId="1" type="noConversion"/>
  </si>
  <si>
    <t>태권도학과</t>
    <phoneticPr fontId="1" type="noConversion"/>
  </si>
  <si>
    <t>스포츠
지도학과</t>
    <phoneticPr fontId="1" type="noConversion"/>
  </si>
  <si>
    <t>※ 2024학년도 모집인원은 수시모집 등록결과에 따라 달라질 수 있음</t>
    <phoneticPr fontId="1" type="noConversion"/>
  </si>
  <si>
    <t>내 점수</t>
    <phoneticPr fontId="1" type="noConversion"/>
  </si>
  <si>
    <t>: 수능50% + 경기실적40% + 학생부10%</t>
    <phoneticPr fontId="1" type="noConversion"/>
  </si>
  <si>
    <t>: 수능90% + 학생부10%</t>
    <phoneticPr fontId="1" type="noConversion"/>
  </si>
  <si>
    <t>경희대학교 입학처 홈페이지 바로가기</t>
    <phoneticPr fontId="1" type="noConversion"/>
  </si>
  <si>
    <t>2023학년도 입학전형 통계자료집 바로가기</t>
    <phoneticPr fontId="1" type="noConversion"/>
  </si>
  <si>
    <r>
      <t xml:space="preserve">지리(인문)
</t>
    </r>
    <r>
      <rPr>
        <b/>
        <sz val="10"/>
        <color theme="1"/>
        <rFont val="나눔고딕"/>
        <family val="3"/>
        <charset val="129"/>
      </rPr>
      <t>한의예(인문)</t>
    </r>
    <phoneticPr fontId="1" type="noConversion"/>
  </si>
  <si>
    <t>확률과통계</t>
    <phoneticPr fontId="1" type="noConversion"/>
  </si>
  <si>
    <r>
      <rPr>
        <b/>
        <sz val="14"/>
        <color theme="1"/>
        <rFont val="나눔고딕"/>
        <family val="3"/>
        <charset val="129"/>
      </rPr>
      <t>[2024학년도 경희대학교 정시모집 수능점수 환산기 사용 관련 유의사항]</t>
    </r>
    <r>
      <rPr>
        <sz val="11"/>
        <color theme="1"/>
        <rFont val="나눔고딕"/>
        <family val="3"/>
        <charset val="129"/>
      </rPr>
      <t xml:space="preserve">
1. 각 학과별 환산점수는 </t>
    </r>
    <r>
      <rPr>
        <b/>
        <u/>
        <sz val="11"/>
        <color rgb="FFC00000"/>
        <rFont val="나눔고딕"/>
        <family val="3"/>
        <charset val="129"/>
      </rPr>
      <t>전년도(2023학년도) 정시모집 최종등록자의 상위 80%의 평균</t>
    </r>
    <r>
      <rPr>
        <sz val="11"/>
        <color theme="1"/>
        <rFont val="나눔고딕"/>
        <family val="3"/>
        <charset val="129"/>
      </rPr>
      <t xml:space="preserve">(국어, 수학, 탐구영역 백분위 기준)을 
    올 해(2024학년도) 대학수학능력시험 기준으로 환산한 점수입니다.
2. 각 환산점수는 </t>
    </r>
    <r>
      <rPr>
        <b/>
        <u/>
        <sz val="11"/>
        <color rgb="FFC00000"/>
        <rFont val="나눔고딕"/>
        <family val="3"/>
        <charset val="129"/>
      </rPr>
      <t>계열별 반영비율</t>
    </r>
    <r>
      <rPr>
        <sz val="11"/>
        <color theme="1"/>
        <rFont val="나눔고딕"/>
        <family val="3"/>
        <charset val="129"/>
      </rPr>
      <t xml:space="preserve"> 및 </t>
    </r>
    <r>
      <rPr>
        <b/>
        <u/>
        <sz val="11"/>
        <color rgb="FFC00000"/>
        <rFont val="나눔고딕"/>
        <family val="3"/>
        <charset val="129"/>
      </rPr>
      <t>올해(2024학년도) 확정된 탐구영역 변환표준점수를 반영</t>
    </r>
    <r>
      <rPr>
        <sz val="11"/>
        <color theme="1"/>
        <rFont val="나눔고딕"/>
        <family val="3"/>
        <charset val="129"/>
      </rPr>
      <t>한 점수입니다.
3. 올 해 신설되는 광역모집(사회과학광역, ICT광역, 생명과학광역)의 환산점수는 각 광역모집에서 선택할 수 있는 모집단위(학과)의
    상위 30%에 해당하는 점수로 설정하였습니다.
4. 본 자료는 전년도 입시결과를 반영한</t>
    </r>
    <r>
      <rPr>
        <u/>
        <sz val="11"/>
        <color theme="1"/>
        <rFont val="나눔고딕"/>
        <family val="3"/>
        <charset val="129"/>
      </rPr>
      <t xml:space="preserve"> </t>
    </r>
    <r>
      <rPr>
        <b/>
        <u/>
        <sz val="11"/>
        <color rgb="FFC00000"/>
        <rFont val="나눔고딕"/>
        <family val="3"/>
        <charset val="129"/>
      </rPr>
      <t>'환산점수'의 개념이며, 예측점수가 아님을 유의</t>
    </r>
    <r>
      <rPr>
        <sz val="11"/>
        <color theme="1"/>
        <rFont val="나눔고딕"/>
        <family val="3"/>
        <charset val="129"/>
      </rPr>
      <t xml:space="preserve">하시기 바랍니다.
5. 본 자료는 본교 정시 지원을 준비하는 수험생의 편의를 위해 제공하는 자료입니다.
    대학수학능력시험의 과목별 난이도 및 지원자 풀(Pool) 등의 다양한 사유에 따라,
    실제 입시결과는 달라질 수 있음에 유의하시기 바랍니다. </t>
    </r>
    <r>
      <rPr>
        <b/>
        <u/>
        <sz val="11"/>
        <color theme="1"/>
        <rFont val="나눔고딕"/>
        <family val="3"/>
        <charset val="129"/>
      </rPr>
      <t>단순 참고자료로 활용</t>
    </r>
    <r>
      <rPr>
        <sz val="11"/>
        <color theme="1"/>
        <rFont val="나눔고딕"/>
        <family val="3"/>
        <charset val="129"/>
      </rPr>
      <t xml:space="preserve">하시기 바랍니다.
6. 지리학과(인문), 한의예과(인문), 간호학과(인문), 건축학과(인문) 모집단위는 </t>
    </r>
    <r>
      <rPr>
        <b/>
        <u/>
        <sz val="11"/>
        <color theme="1"/>
        <rFont val="나눔고딕"/>
        <family val="3"/>
        <charset val="129"/>
      </rPr>
      <t>수학(확률과통계), 탐구(사회탐구 2과목) 응시자만 지원 가능</t>
    </r>
    <r>
      <rPr>
        <sz val="11"/>
        <color theme="1"/>
        <rFont val="나눔고딕"/>
        <family val="3"/>
        <charset val="129"/>
      </rPr>
      <t xml:space="preserve">합니다.
7. 수능위주(기회균형) 전형은 별도로 자료를 공개하지 않으며, 2023학년도 입학전형 통계자료집을 참고하시기 바랍니다.
8. 실기위주 전형은 수능점수 자료를 공개하지 않습니다.
</t>
    </r>
    <r>
      <rPr>
        <b/>
        <sz val="11"/>
        <color rgb="FFA40F16"/>
        <rFont val="나눔고딕"/>
        <family val="3"/>
        <charset val="129"/>
      </rPr>
      <t>※ 자료 활용 방법</t>
    </r>
    <r>
      <rPr>
        <sz val="11"/>
        <color theme="1"/>
        <rFont val="나눔고딕"/>
        <family val="3"/>
        <charset val="129"/>
      </rPr>
      <t xml:space="preserve">
   * 첫번째 시트: 유의사항을 확인한다.
   * 두번째 시트(내 점수 입력): 본인의 수능점수를 입력하고, 계열별 환산점수를 확인한다.
   * 세번째 시트(전년도 결과): 전년도 환산점수를 확인한다.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</si>
</sst>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"/>
    <numFmt numFmtId="177" formatCode="0.0"/>
    <numFmt numFmtId="178" formatCode="&quot; &quot;@&quot; &quot;"/>
    <numFmt numFmtId="179" formatCode="0.0%"/>
  </numFmts>
  <fonts count="23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"/>
      <color theme="1"/>
      <name val="맑은 고딕"/>
      <family val="2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u/>
      <sz val="10"/>
      <color theme="10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u/>
      <sz val="11"/>
      <color rgb="FFC00000"/>
      <name val="나눔고딕"/>
      <family val="3"/>
      <charset val="129"/>
    </font>
    <font>
      <u/>
      <sz val="11"/>
      <color theme="1"/>
      <name val="나눔고딕"/>
      <family val="3"/>
      <charset val="129"/>
    </font>
    <font>
      <b/>
      <u/>
      <sz val="11"/>
      <color theme="1"/>
      <name val="나눔고딕"/>
      <family val="3"/>
      <charset val="129"/>
    </font>
    <font>
      <b/>
      <sz val="11"/>
      <color rgb="FFA40F16"/>
      <name val="나눔고딕"/>
      <family val="3"/>
      <charset val="129"/>
    </font>
    <font>
      <sz val="10"/>
      <color theme="1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b/>
      <sz val="10"/>
      <color rgb="FFFF0000"/>
      <name val="나눔고딕"/>
      <family val="3"/>
      <charset val="129"/>
    </font>
    <font>
      <sz val="10"/>
      <color theme="0" tint="-0.34998626667073579"/>
      <name val="나눔고딕"/>
      <family val="3"/>
      <charset val="129"/>
    </font>
    <font>
      <b/>
      <sz val="12"/>
      <color theme="1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sz val="1"/>
      <color theme="1"/>
      <name val="나눔고딕"/>
      <family val="3"/>
      <charset val="129"/>
    </font>
    <font>
      <b/>
      <sz val="12"/>
      <color theme="0"/>
      <name val="나눔고딕"/>
      <family val="3"/>
      <charset val="129"/>
    </font>
    <font>
      <b/>
      <u/>
      <sz val="12"/>
      <color theme="0"/>
      <name val="나눔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A40F16"/>
        <bgColor indexed="64"/>
      </patternFill>
    </fill>
    <fill>
      <patternFill patternType="solid">
        <fgColor rgb="FF0D326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ck">
        <color theme="0" tint="-0.499984740745262"/>
      </left>
      <right style="thin">
        <color theme="0" tint="-0.499984740745262"/>
      </right>
      <top style="thick">
        <color theme="0" tint="-0.499984740745262"/>
      </top>
      <bottom style="thick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ck">
        <color theme="0" tint="-0.499984740745262"/>
      </top>
      <bottom style="thick">
        <color theme="0" tint="-0.499984740745262"/>
      </bottom>
      <diagonal/>
    </border>
    <border>
      <left style="thin">
        <color theme="0" tint="-0.499984740745262"/>
      </left>
      <right style="thick">
        <color theme="0" tint="-0.499984740745262"/>
      </right>
      <top style="thick">
        <color theme="0" tint="-0.499984740745262"/>
      </top>
      <bottom style="thick">
        <color theme="0" tint="-0.499984740745262"/>
      </bottom>
      <diagonal/>
    </border>
    <border>
      <left style="thick">
        <color theme="0" tint="-0.499984740745262"/>
      </left>
      <right/>
      <top style="thick">
        <color theme="0" tint="-0.499984740745262"/>
      </top>
      <bottom style="thin">
        <color theme="0" tint="-0.499984740745262"/>
      </bottom>
      <diagonal/>
    </border>
    <border>
      <left/>
      <right style="thick">
        <color theme="0" tint="-0.499984740745262"/>
      </right>
      <top style="thick">
        <color theme="0" tint="-0.499984740745262"/>
      </top>
      <bottom style="thin">
        <color theme="0" tint="-0.499984740745262"/>
      </bottom>
      <diagonal/>
    </border>
    <border>
      <left style="thick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ck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theme="0" tint="-0.499984740745262"/>
      </left>
      <right/>
      <top style="thin">
        <color theme="0" tint="-0.499984740745262"/>
      </top>
      <bottom style="thick">
        <color theme="0" tint="-0.499984740745262"/>
      </bottom>
      <diagonal/>
    </border>
    <border>
      <left/>
      <right style="thick">
        <color theme="0" tint="-0.499984740745262"/>
      </right>
      <top style="thin">
        <color theme="0" tint="-0.499984740745262"/>
      </top>
      <bottom style="thick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Protection="1">
      <alignment vertical="center"/>
      <protection hidden="1"/>
    </xf>
    <xf numFmtId="0" fontId="0" fillId="3" borderId="6" xfId="0" applyFill="1" applyBorder="1" applyAlignment="1" applyProtection="1">
      <alignment horizontal="center" vertical="center" shrinkToFit="1"/>
      <protection hidden="1"/>
    </xf>
    <xf numFmtId="0" fontId="0" fillId="0" borderId="6" xfId="0" applyBorder="1" applyAlignment="1" applyProtection="1">
      <alignment horizontal="center" vertical="center" shrinkToFit="1"/>
      <protection hidden="1"/>
    </xf>
    <xf numFmtId="0" fontId="0" fillId="3" borderId="6" xfId="0" applyFill="1" applyBorder="1" applyAlignment="1" applyProtection="1">
      <alignment horizontal="centerContinuous" vertical="center" shrinkToFit="1"/>
      <protection hidden="1"/>
    </xf>
    <xf numFmtId="9" fontId="0" fillId="0" borderId="6" xfId="0" applyNumberFormat="1" applyBorder="1" applyAlignment="1" applyProtection="1">
      <alignment horizontal="center" vertical="center" shrinkToFit="1"/>
      <protection hidden="1"/>
    </xf>
    <xf numFmtId="0" fontId="0" fillId="0" borderId="6" xfId="0" applyBorder="1" applyAlignment="1" applyProtection="1">
      <alignment horizontal="center" vertical="center"/>
      <protection hidden="1"/>
    </xf>
    <xf numFmtId="0" fontId="3" fillId="0" borderId="0" xfId="0" applyFont="1">
      <alignment vertical="center"/>
    </xf>
    <xf numFmtId="0" fontId="4" fillId="0" borderId="0" xfId="0" applyFont="1" applyProtection="1">
      <alignment vertical="center"/>
      <protection hidden="1"/>
    </xf>
    <xf numFmtId="0" fontId="0" fillId="4" borderId="0" xfId="0" applyFill="1">
      <alignment vertical="center"/>
    </xf>
    <xf numFmtId="0" fontId="8" fillId="4" borderId="0" xfId="0" applyFont="1" applyFill="1" applyAlignment="1">
      <alignment horizontal="left" vertical="center" wrapText="1"/>
    </xf>
    <xf numFmtId="0" fontId="14" fillId="4" borderId="0" xfId="0" applyFont="1" applyFill="1">
      <alignment vertical="center"/>
    </xf>
    <xf numFmtId="0" fontId="8" fillId="4" borderId="0" xfId="0" applyFont="1" applyFill="1">
      <alignment vertical="center"/>
    </xf>
    <xf numFmtId="0" fontId="7" fillId="4" borderId="0" xfId="2" applyFill="1">
      <alignment vertical="center"/>
    </xf>
    <xf numFmtId="0" fontId="14" fillId="0" borderId="1" xfId="0" applyFont="1" applyBorder="1" applyProtection="1">
      <alignment vertical="center"/>
      <protection hidden="1"/>
    </xf>
    <xf numFmtId="0" fontId="14" fillId="0" borderId="2" xfId="0" applyFont="1" applyBorder="1" applyProtection="1">
      <alignment vertical="center"/>
      <protection hidden="1"/>
    </xf>
    <xf numFmtId="0" fontId="14" fillId="0" borderId="10" xfId="0" applyFont="1" applyBorder="1" applyProtection="1">
      <alignment vertical="center"/>
      <protection hidden="1"/>
    </xf>
    <xf numFmtId="0" fontId="14" fillId="0" borderId="3" xfId="0" applyFont="1" applyBorder="1" applyProtection="1">
      <alignment vertical="center"/>
      <protection hidden="1"/>
    </xf>
    <xf numFmtId="0" fontId="14" fillId="0" borderId="0" xfId="0" applyFont="1" applyProtection="1">
      <alignment vertical="center"/>
      <protection hidden="1"/>
    </xf>
    <xf numFmtId="0" fontId="15" fillId="3" borderId="6" xfId="0" applyFont="1" applyFill="1" applyBorder="1" applyAlignment="1" applyProtection="1">
      <alignment horizontal="center" vertical="center" shrinkToFit="1"/>
      <protection hidden="1"/>
    </xf>
    <xf numFmtId="0" fontId="15" fillId="3" borderId="6" xfId="0" applyFont="1" applyFill="1" applyBorder="1" applyAlignment="1" applyProtection="1">
      <alignment horizontal="center" vertical="center"/>
      <protection hidden="1"/>
    </xf>
    <xf numFmtId="0" fontId="14" fillId="0" borderId="0" xfId="0" applyFont="1">
      <alignment vertical="center"/>
    </xf>
    <xf numFmtId="0" fontId="14" fillId="0" borderId="11" xfId="0" applyFont="1" applyBorder="1" applyProtection="1">
      <alignment vertical="center"/>
      <protection hidden="1"/>
    </xf>
    <xf numFmtId="0" fontId="15" fillId="8" borderId="13" xfId="0" applyFont="1" applyFill="1" applyBorder="1" applyAlignment="1" applyProtection="1">
      <alignment horizontal="center" vertical="center"/>
      <protection hidden="1"/>
    </xf>
    <xf numFmtId="0" fontId="15" fillId="9" borderId="13" xfId="0" applyFont="1" applyFill="1" applyBorder="1" applyAlignment="1" applyProtection="1">
      <alignment horizontal="center" vertical="center"/>
      <protection hidden="1"/>
    </xf>
    <xf numFmtId="0" fontId="15" fillId="0" borderId="13" xfId="0" applyFont="1" applyBorder="1" applyAlignment="1" applyProtection="1">
      <alignment horizontal="center" vertical="center"/>
      <protection hidden="1"/>
    </xf>
    <xf numFmtId="0" fontId="15" fillId="7" borderId="13" xfId="0" applyFont="1" applyFill="1" applyBorder="1" applyAlignment="1" applyProtection="1">
      <alignment horizontal="center" vertical="center"/>
      <protection hidden="1"/>
    </xf>
    <xf numFmtId="0" fontId="16" fillId="4" borderId="14" xfId="0" applyFont="1" applyFill="1" applyBorder="1" applyAlignment="1">
      <alignment horizontal="center" vertical="center" shrinkToFit="1"/>
    </xf>
    <xf numFmtId="0" fontId="9" fillId="4" borderId="15" xfId="0" applyFont="1" applyFill="1" applyBorder="1" applyAlignment="1" applyProtection="1">
      <alignment horizontal="center" vertical="center" shrinkToFit="1"/>
      <protection locked="0"/>
    </xf>
    <xf numFmtId="1" fontId="9" fillId="4" borderId="15" xfId="0" applyNumberFormat="1" applyFont="1" applyFill="1" applyBorder="1" applyAlignment="1" applyProtection="1">
      <alignment horizontal="center" vertical="center" shrinkToFit="1"/>
      <protection locked="0"/>
    </xf>
    <xf numFmtId="1" fontId="9" fillId="4" borderId="16" xfId="0" applyNumberFormat="1" applyFont="1" applyFill="1" applyBorder="1" applyAlignment="1" applyProtection="1">
      <alignment horizontal="center" vertical="center" shrinkToFit="1"/>
      <protection locked="0"/>
    </xf>
    <xf numFmtId="0" fontId="17" fillId="0" borderId="0" xfId="0" applyFont="1" applyAlignment="1" applyProtection="1">
      <alignment horizontal="center" vertical="center"/>
      <protection hidden="1"/>
    </xf>
    <xf numFmtId="2" fontId="17" fillId="0" borderId="0" xfId="0" applyNumberFormat="1" applyFont="1" applyAlignment="1" applyProtection="1">
      <alignment horizontal="center" vertical="center"/>
      <protection hidden="1"/>
    </xf>
    <xf numFmtId="0" fontId="17" fillId="0" borderId="0" xfId="0" applyFont="1" applyProtection="1">
      <alignment vertical="center"/>
      <protection hidden="1"/>
    </xf>
    <xf numFmtId="0" fontId="15" fillId="3" borderId="9" xfId="0" applyFont="1" applyFill="1" applyBorder="1" applyAlignment="1" applyProtection="1">
      <alignment horizontal="center" vertical="center"/>
      <protection hidden="1"/>
    </xf>
    <xf numFmtId="0" fontId="14" fillId="3" borderId="7" xfId="0" applyFont="1" applyFill="1" applyBorder="1" applyAlignment="1" applyProtection="1">
      <alignment horizontal="centerContinuous" vertical="center"/>
      <protection hidden="1"/>
    </xf>
    <xf numFmtId="0" fontId="14" fillId="3" borderId="8" xfId="0" applyFont="1" applyFill="1" applyBorder="1" applyAlignment="1" applyProtection="1">
      <alignment horizontal="centerContinuous" vertical="center"/>
      <protection hidden="1"/>
    </xf>
    <xf numFmtId="0" fontId="14" fillId="3" borderId="9" xfId="0" applyFont="1" applyFill="1" applyBorder="1" applyAlignment="1" applyProtection="1">
      <alignment horizontal="centerContinuous" vertical="center"/>
      <protection hidden="1"/>
    </xf>
    <xf numFmtId="176" fontId="14" fillId="0" borderId="9" xfId="0" applyNumberFormat="1" applyFont="1" applyBorder="1" applyAlignment="1" applyProtection="1">
      <alignment horizontal="center" vertical="center" shrinkToFit="1"/>
      <protection hidden="1"/>
    </xf>
    <xf numFmtId="176" fontId="14" fillId="0" borderId="6" xfId="0" applyNumberFormat="1" applyFont="1" applyBorder="1" applyAlignment="1" applyProtection="1">
      <alignment horizontal="center" vertical="center" shrinkToFit="1"/>
      <protection hidden="1"/>
    </xf>
    <xf numFmtId="0" fontId="14" fillId="3" borderId="6" xfId="0" applyFont="1" applyFill="1" applyBorder="1" applyAlignment="1" applyProtection="1">
      <alignment horizontal="center" vertical="center"/>
      <protection hidden="1"/>
    </xf>
    <xf numFmtId="176" fontId="14" fillId="0" borderId="0" xfId="0" applyNumberFormat="1" applyFont="1" applyProtection="1">
      <alignment vertical="center"/>
      <protection hidden="1"/>
    </xf>
    <xf numFmtId="0" fontId="14" fillId="0" borderId="7" xfId="0" applyFont="1" applyBorder="1" applyAlignment="1" applyProtection="1">
      <alignment horizontal="center" vertical="center"/>
      <protection hidden="1"/>
    </xf>
    <xf numFmtId="2" fontId="15" fillId="0" borderId="6" xfId="0" applyNumberFormat="1" applyFont="1" applyBorder="1" applyAlignment="1" applyProtection="1">
      <alignment horizontal="center" vertical="center"/>
      <protection hidden="1"/>
    </xf>
    <xf numFmtId="0" fontId="14" fillId="0" borderId="6" xfId="0" applyFont="1" applyBorder="1" applyAlignment="1" applyProtection="1">
      <alignment horizontal="center" vertical="center"/>
      <protection hidden="1"/>
    </xf>
    <xf numFmtId="177" fontId="14" fillId="0" borderId="6" xfId="0" applyNumberFormat="1" applyFont="1" applyBorder="1" applyAlignment="1" applyProtection="1">
      <alignment horizontal="center" vertical="center"/>
      <protection hidden="1"/>
    </xf>
    <xf numFmtId="176" fontId="14" fillId="0" borderId="0" xfId="0" applyNumberFormat="1" applyFont="1" applyAlignment="1" applyProtection="1">
      <alignment horizontal="center" vertical="center" shrinkToFit="1"/>
      <protection hidden="1"/>
    </xf>
    <xf numFmtId="0" fontId="14" fillId="0" borderId="4" xfId="0" applyFont="1" applyBorder="1" applyProtection="1">
      <alignment vertical="center"/>
      <protection hidden="1"/>
    </xf>
    <xf numFmtId="0" fontId="14" fillId="0" borderId="5" xfId="0" applyFont="1" applyBorder="1" applyProtection="1">
      <alignment vertical="center"/>
      <protection hidden="1"/>
    </xf>
    <xf numFmtId="0" fontId="14" fillId="0" borderId="12" xfId="0" applyFont="1" applyBorder="1" applyProtection="1">
      <alignment vertical="center"/>
      <protection hidden="1"/>
    </xf>
    <xf numFmtId="0" fontId="19" fillId="0" borderId="6" xfId="0" applyFont="1" applyBorder="1" applyAlignment="1" applyProtection="1">
      <alignment horizontal="center" vertical="center" shrinkToFit="1"/>
      <protection hidden="1"/>
    </xf>
    <xf numFmtId="0" fontId="19" fillId="0" borderId="6" xfId="0" applyFont="1" applyBorder="1" applyAlignment="1" applyProtection="1">
      <alignment horizontal="center" vertical="center" wrapText="1" shrinkToFit="1"/>
      <protection hidden="1"/>
    </xf>
    <xf numFmtId="0" fontId="14" fillId="0" borderId="0" xfId="0" applyFont="1" applyAlignment="1" applyProtection="1">
      <alignment vertical="center" shrinkToFit="1"/>
      <protection hidden="1"/>
    </xf>
    <xf numFmtId="2" fontId="9" fillId="2" borderId="6" xfId="0" applyNumberFormat="1" applyFont="1" applyFill="1" applyBorder="1" applyAlignment="1" applyProtection="1">
      <alignment horizontal="center" vertical="center" shrinkToFit="1"/>
      <protection hidden="1"/>
    </xf>
    <xf numFmtId="0" fontId="20" fillId="0" borderId="0" xfId="0" applyFont="1" applyProtection="1">
      <alignment vertical="center"/>
      <protection hidden="1"/>
    </xf>
    <xf numFmtId="0" fontId="21" fillId="5" borderId="7" xfId="0" applyFont="1" applyFill="1" applyBorder="1" applyAlignment="1">
      <alignment horizontal="centerContinuous" vertical="center"/>
    </xf>
    <xf numFmtId="0" fontId="21" fillId="5" borderId="8" xfId="0" applyFont="1" applyFill="1" applyBorder="1" applyAlignment="1">
      <alignment horizontal="centerContinuous" vertical="center"/>
    </xf>
    <xf numFmtId="0" fontId="21" fillId="5" borderId="9" xfId="0" applyFont="1" applyFill="1" applyBorder="1" applyAlignment="1">
      <alignment horizontal="centerContinuous" vertical="center"/>
    </xf>
    <xf numFmtId="0" fontId="21" fillId="6" borderId="7" xfId="0" applyFont="1" applyFill="1" applyBorder="1" applyAlignment="1">
      <alignment horizontal="centerContinuous" vertical="center"/>
    </xf>
    <xf numFmtId="0" fontId="21" fillId="6" borderId="8" xfId="0" applyFont="1" applyFill="1" applyBorder="1" applyAlignment="1">
      <alignment horizontal="centerContinuous" vertical="center"/>
    </xf>
    <xf numFmtId="0" fontId="21" fillId="6" borderId="9" xfId="0" applyFont="1" applyFill="1" applyBorder="1" applyAlignment="1">
      <alignment horizontal="centerContinuous" vertical="center"/>
    </xf>
    <xf numFmtId="0" fontId="14" fillId="7" borderId="7" xfId="0" applyFont="1" applyFill="1" applyBorder="1" applyAlignment="1">
      <alignment horizontal="center" vertical="center" shrinkToFit="1"/>
    </xf>
    <xf numFmtId="0" fontId="15" fillId="7" borderId="6" xfId="0" applyFont="1" applyFill="1" applyBorder="1" applyAlignment="1">
      <alignment horizontal="center" vertical="center" shrinkToFit="1"/>
    </xf>
    <xf numFmtId="0" fontId="14" fillId="7" borderId="6" xfId="0" applyFont="1" applyFill="1" applyBorder="1" applyAlignment="1">
      <alignment horizontal="center" vertical="center" shrinkToFit="1"/>
    </xf>
    <xf numFmtId="0" fontId="14" fillId="8" borderId="6" xfId="0" applyFont="1" applyFill="1" applyBorder="1" applyAlignment="1">
      <alignment horizontal="center" vertical="center" shrinkToFit="1"/>
    </xf>
    <xf numFmtId="0" fontId="15" fillId="8" borderId="6" xfId="0" applyFont="1" applyFill="1" applyBorder="1" applyAlignment="1">
      <alignment horizontal="center" vertical="center" shrinkToFit="1"/>
    </xf>
    <xf numFmtId="2" fontId="15" fillId="0" borderId="6" xfId="0" applyNumberFormat="1" applyFont="1" applyBorder="1" applyAlignment="1">
      <alignment horizontal="center" vertical="center" shrinkToFit="1"/>
    </xf>
    <xf numFmtId="1" fontId="14" fillId="0" borderId="6" xfId="0" applyNumberFormat="1" applyFont="1" applyBorder="1" applyAlignment="1">
      <alignment horizontal="center" vertical="center" shrinkToFit="1"/>
    </xf>
    <xf numFmtId="177" fontId="14" fillId="0" borderId="6" xfId="0" applyNumberFormat="1" applyFont="1" applyBorder="1" applyAlignment="1">
      <alignment horizontal="center" vertical="center" shrinkToFit="1"/>
    </xf>
    <xf numFmtId="179" fontId="14" fillId="0" borderId="6" xfId="1" applyNumberFormat="1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14" fillId="0" borderId="0" xfId="0" applyFont="1" applyAlignment="1">
      <alignment horizontal="right" vertical="center"/>
    </xf>
    <xf numFmtId="0" fontId="8" fillId="4" borderId="0" xfId="0" applyFont="1" applyFill="1" applyAlignment="1">
      <alignment horizontal="left" vertical="center" wrapText="1"/>
    </xf>
    <xf numFmtId="0" fontId="22" fillId="5" borderId="0" xfId="2" applyFont="1" applyFill="1" applyAlignment="1">
      <alignment horizontal="center" vertical="center"/>
    </xf>
    <xf numFmtId="0" fontId="22" fillId="6" borderId="0" xfId="2" applyFont="1" applyFill="1" applyAlignment="1">
      <alignment horizontal="center" vertical="center"/>
    </xf>
    <xf numFmtId="0" fontId="18" fillId="0" borderId="7" xfId="0" applyFont="1" applyBorder="1" applyAlignment="1" applyProtection="1">
      <alignment horizontal="center" vertical="center" shrinkToFit="1"/>
      <protection hidden="1"/>
    </xf>
    <xf numFmtId="0" fontId="18" fillId="0" borderId="9" xfId="0" applyFont="1" applyBorder="1" applyAlignment="1" applyProtection="1">
      <alignment horizontal="center" vertical="center" shrinkToFit="1"/>
      <protection hidden="1"/>
    </xf>
    <xf numFmtId="4" fontId="9" fillId="2" borderId="21" xfId="0" applyNumberFormat="1" applyFont="1" applyFill="1" applyBorder="1" applyAlignment="1" applyProtection="1">
      <alignment horizontal="center" vertical="center" shrinkToFit="1"/>
      <protection hidden="1"/>
    </xf>
    <xf numFmtId="4" fontId="9" fillId="2" borderId="22" xfId="0" applyNumberFormat="1" applyFont="1" applyFill="1" applyBorder="1" applyAlignment="1" applyProtection="1">
      <alignment horizontal="center" vertical="center" shrinkToFit="1"/>
      <protection hidden="1"/>
    </xf>
    <xf numFmtId="0" fontId="15" fillId="3" borderId="6" xfId="0" applyFont="1" applyFill="1" applyBorder="1" applyAlignment="1" applyProtection="1">
      <alignment horizontal="center" vertical="center"/>
      <protection hidden="1"/>
    </xf>
    <xf numFmtId="0" fontId="9" fillId="2" borderId="17" xfId="0" applyFont="1" applyFill="1" applyBorder="1" applyAlignment="1" applyProtection="1">
      <alignment horizontal="center" vertical="center" shrinkToFit="1"/>
      <protection hidden="1"/>
    </xf>
    <xf numFmtId="0" fontId="9" fillId="2" borderId="18" xfId="0" applyFont="1" applyFill="1" applyBorder="1" applyAlignment="1" applyProtection="1">
      <alignment horizontal="center" vertical="center" shrinkToFit="1"/>
      <protection hidden="1"/>
    </xf>
    <xf numFmtId="4" fontId="9" fillId="2" borderId="19" xfId="0" applyNumberFormat="1" applyFont="1" applyFill="1" applyBorder="1" applyAlignment="1" applyProtection="1">
      <alignment horizontal="center" vertical="center" shrinkToFit="1"/>
      <protection hidden="1"/>
    </xf>
    <xf numFmtId="4" fontId="9" fillId="2" borderId="20" xfId="0" applyNumberFormat="1" applyFont="1" applyFill="1" applyBorder="1" applyAlignment="1" applyProtection="1">
      <alignment horizontal="center" vertical="center" shrinkToFit="1"/>
      <protection hidden="1"/>
    </xf>
    <xf numFmtId="178" fontId="14" fillId="0" borderId="7" xfId="0" applyNumberFormat="1" applyFont="1" applyBorder="1" applyAlignment="1">
      <alignment horizontal="right" vertical="center" shrinkToFit="1"/>
    </xf>
    <xf numFmtId="178" fontId="14" fillId="0" borderId="9" xfId="0" applyNumberFormat="1" applyFont="1" applyBorder="1" applyAlignment="1">
      <alignment horizontal="right" vertical="center" shrinkToFit="1"/>
    </xf>
    <xf numFmtId="0" fontId="14" fillId="0" borderId="13" xfId="0" applyFont="1" applyBorder="1" applyAlignment="1">
      <alignment horizontal="center" vertical="center" shrinkToFit="1"/>
    </xf>
    <xf numFmtId="0" fontId="14" fillId="0" borderId="23" xfId="0" applyFont="1" applyBorder="1" applyAlignment="1">
      <alignment horizontal="center" vertical="center" shrinkToFit="1"/>
    </xf>
    <xf numFmtId="0" fontId="14" fillId="0" borderId="24" xfId="0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14" fillId="7" borderId="7" xfId="0" applyFont="1" applyFill="1" applyBorder="1" applyAlignment="1">
      <alignment horizontal="center" vertical="center" shrinkToFit="1"/>
    </xf>
    <xf numFmtId="0" fontId="14" fillId="7" borderId="9" xfId="0" applyFont="1" applyFill="1" applyBorder="1" applyAlignment="1">
      <alignment horizontal="center" vertical="center" shrinkToFit="1"/>
    </xf>
    <xf numFmtId="178" fontId="14" fillId="0" borderId="6" xfId="0" applyNumberFormat="1" applyFont="1" applyBorder="1" applyAlignment="1">
      <alignment horizontal="right" vertical="center" shrinkToFit="1"/>
    </xf>
    <xf numFmtId="0" fontId="9" fillId="0" borderId="6" xfId="0" applyFont="1" applyBorder="1" applyAlignment="1" applyProtection="1">
      <alignment horizontal="center" vertical="center" wrapText="1"/>
      <protection hidden="1"/>
    </xf>
    <xf numFmtId="0" fontId="9" fillId="0" borderId="6" xfId="0" applyFont="1" applyBorder="1" applyAlignment="1" applyProtection="1">
      <alignment horizontal="center" vertical="center"/>
      <protection hidden="1"/>
    </xf>
    <xf numFmtId="0" fontId="14" fillId="8" borderId="7" xfId="0" applyFont="1" applyFill="1" applyBorder="1" applyAlignment="1">
      <alignment horizontal="center" vertical="center" shrinkToFit="1"/>
    </xf>
    <xf numFmtId="0" fontId="14" fillId="8" borderId="9" xfId="0" applyFont="1" applyFill="1" applyBorder="1" applyAlignment="1">
      <alignment horizontal="center" vertical="center" shrinkToFit="1"/>
    </xf>
  </cellXfs>
  <cellStyles count="3">
    <cellStyle name="백분율" xfId="1" builtinId="5"/>
    <cellStyle name="표준" xfId="0" builtinId="0"/>
    <cellStyle name="하이퍼링크 2" xfId="2" xr:uid="{6D5E787E-145F-4F5D-8BAE-1CA05FB5F902}"/>
  </cellStyles>
  <dxfs count="3">
    <dxf>
      <fill>
        <patternFill>
          <bgColor theme="2"/>
        </patternFill>
      </fill>
    </dxf>
    <dxf>
      <fill>
        <patternFill>
          <bgColor theme="2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D326F"/>
      <color rgb="FFA40F1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76200</xdr:colOff>
      <xdr:row>1</xdr:row>
      <xdr:rowOff>57149</xdr:rowOff>
    </xdr:from>
    <xdr:to>
      <xdr:col>15</xdr:col>
      <xdr:colOff>762000</xdr:colOff>
      <xdr:row>2</xdr:row>
      <xdr:rowOff>238125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37D6140-0D10-35A9-7F68-E7B3CF0528C5}"/>
            </a:ext>
          </a:extLst>
        </xdr:cNvPr>
        <xdr:cNvSpPr txBox="1"/>
      </xdr:nvSpPr>
      <xdr:spPr>
        <a:xfrm>
          <a:off x="9486900" y="57149"/>
          <a:ext cx="2286000" cy="6858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tIns="0" bIns="0" rtlCol="0" anchor="t"/>
        <a:lstStyle/>
        <a:p>
          <a:r>
            <a:rPr lang="en-US" altLang="ko-KR" sz="1000" b="1">
              <a:solidFill>
                <a:srgbClr val="FF0000"/>
              </a:solidFill>
              <a:latin typeface="나눔고딕" panose="020D0604000000000000" pitchFamily="50" charset="-127"/>
              <a:ea typeface="나눔고딕" panose="020D0604000000000000" pitchFamily="50" charset="-127"/>
            </a:rPr>
            <a:t>※ 2024</a:t>
          </a:r>
          <a:r>
            <a:rPr lang="ko-KR" altLang="en-US" sz="1000" b="1">
              <a:solidFill>
                <a:srgbClr val="FF0000"/>
              </a:solidFill>
              <a:latin typeface="나눔고딕" panose="020D0604000000000000" pitchFamily="50" charset="-127"/>
              <a:ea typeface="나눔고딕" panose="020D0604000000000000" pitchFamily="50" charset="-127"/>
            </a:rPr>
            <a:t>학년도 모집인원은 수시모집 등록결과에 따라 달라질 수 있음</a:t>
          </a:r>
          <a:endParaRPr lang="en-US" altLang="ko-KR" sz="1000" b="1">
            <a:solidFill>
              <a:srgbClr val="FF0000"/>
            </a:solidFill>
            <a:latin typeface="나눔고딕" panose="020D0604000000000000" pitchFamily="50" charset="-127"/>
            <a:ea typeface="나눔고딕" panose="020D0604000000000000" pitchFamily="50" charset="-127"/>
          </a:endParaRPr>
        </a:p>
        <a:p>
          <a:r>
            <a:rPr lang="en-US" altLang="ko-KR" sz="1000">
              <a:latin typeface="나눔고딕" panose="020D0604000000000000" pitchFamily="50" charset="-127"/>
              <a:ea typeface="나눔고딕" panose="020D0604000000000000" pitchFamily="50" charset="-127"/>
            </a:rPr>
            <a:t>* </a:t>
          </a:r>
          <a:r>
            <a:rPr lang="ko-KR" altLang="en-US" sz="1000">
              <a:latin typeface="나눔고딕" panose="020D0604000000000000" pitchFamily="50" charset="-127"/>
              <a:ea typeface="나눔고딕" panose="020D0604000000000000" pitchFamily="50" charset="-127"/>
            </a:rPr>
            <a:t>신설 모집단위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iphak.khu.ac.kr/main.do" TargetMode="External"/><Relationship Id="rId1" Type="http://schemas.openxmlformats.org/officeDocument/2006/relationships/hyperlink" Target="https://iphak.khu.ac.kr/detail.do?menuurl=iTHEImTSwM4D%2BLZrKJ8fHw%3D%3D&amp;board_seq=8141&amp;pageNo=1&amp;categoryid=38&amp;userpwd=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67317-5E1B-4D6E-B010-48F617761621}">
  <dimension ref="A1:P35"/>
  <sheetViews>
    <sheetView showGridLines="0" tabSelected="1" workbookViewId="0">
      <selection activeCell="B32" sqref="B32"/>
    </sheetView>
  </sheetViews>
  <sheetFormatPr defaultRowHeight="13.5" x14ac:dyDescent="0.25"/>
  <cols>
    <col min="1" max="1" width="2.42578125" customWidth="1"/>
    <col min="2" max="15" width="9.5703125" customWidth="1"/>
    <col min="16" max="16" width="2.42578125" customWidth="1"/>
  </cols>
  <sheetData>
    <row r="1" spans="1:16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ht="13.5" customHeight="1" x14ac:dyDescent="0.25">
      <c r="A2" s="10"/>
      <c r="B2" s="73" t="s">
        <v>162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10"/>
    </row>
    <row r="3" spans="1:16" ht="13.5" customHeight="1" x14ac:dyDescent="0.25">
      <c r="A3" s="10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10"/>
    </row>
    <row r="4" spans="1:16" ht="13.5" customHeight="1" x14ac:dyDescent="0.25">
      <c r="A4" s="10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10"/>
    </row>
    <row r="5" spans="1:16" ht="13.5" customHeight="1" x14ac:dyDescent="0.25">
      <c r="A5" s="10"/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10"/>
    </row>
    <row r="6" spans="1:16" ht="13.5" customHeight="1" x14ac:dyDescent="0.25">
      <c r="A6" s="10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10"/>
    </row>
    <row r="7" spans="1:16" ht="13.5" customHeight="1" x14ac:dyDescent="0.25">
      <c r="A7" s="10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10"/>
    </row>
    <row r="8" spans="1:16" ht="13.5" customHeight="1" x14ac:dyDescent="0.25">
      <c r="A8" s="10"/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10"/>
    </row>
    <row r="9" spans="1:16" ht="13.5" customHeight="1" x14ac:dyDescent="0.25">
      <c r="A9" s="10"/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10"/>
    </row>
    <row r="10" spans="1:16" ht="13.5" customHeight="1" x14ac:dyDescent="0.25">
      <c r="A10" s="10"/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10"/>
    </row>
    <row r="11" spans="1:16" ht="13.5" customHeight="1" x14ac:dyDescent="0.25">
      <c r="A11" s="10"/>
      <c r="B11" s="73"/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10"/>
    </row>
    <row r="12" spans="1:16" ht="13.5" customHeight="1" x14ac:dyDescent="0.25">
      <c r="A12" s="10"/>
      <c r="B12" s="73"/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10"/>
    </row>
    <row r="13" spans="1:16" ht="13.5" customHeight="1" x14ac:dyDescent="0.25">
      <c r="A13" s="10"/>
      <c r="B13" s="73"/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10"/>
    </row>
    <row r="14" spans="1:16" ht="13.5" customHeight="1" x14ac:dyDescent="0.25">
      <c r="A14" s="10"/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10"/>
    </row>
    <row r="15" spans="1:16" ht="13.5" customHeight="1" x14ac:dyDescent="0.25">
      <c r="A15" s="10"/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10"/>
    </row>
    <row r="16" spans="1:16" ht="13.5" customHeight="1" x14ac:dyDescent="0.25">
      <c r="A16" s="10"/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10"/>
    </row>
    <row r="17" spans="1:16" ht="13.5" customHeight="1" x14ac:dyDescent="0.25">
      <c r="A17" s="10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10"/>
    </row>
    <row r="18" spans="1:16" ht="13.5" customHeight="1" x14ac:dyDescent="0.25">
      <c r="A18" s="10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10"/>
    </row>
    <row r="19" spans="1:16" ht="13.5" customHeight="1" x14ac:dyDescent="0.25">
      <c r="A19" s="10"/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10"/>
    </row>
    <row r="20" spans="1:16" ht="13.5" customHeight="1" x14ac:dyDescent="0.25">
      <c r="A20" s="10"/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10"/>
    </row>
    <row r="21" spans="1:16" ht="13.5" customHeight="1" x14ac:dyDescent="0.25">
      <c r="A21" s="10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10"/>
    </row>
    <row r="22" spans="1:16" ht="13.5" customHeight="1" x14ac:dyDescent="0.25">
      <c r="A22" s="10"/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10"/>
    </row>
    <row r="23" spans="1:16" ht="13.5" customHeight="1" x14ac:dyDescent="0.25">
      <c r="A23" s="10"/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10"/>
    </row>
    <row r="24" spans="1:16" ht="13.5" customHeight="1" x14ac:dyDescent="0.25">
      <c r="A24" s="10"/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10"/>
    </row>
    <row r="25" spans="1:16" ht="13.5" customHeight="1" x14ac:dyDescent="0.25">
      <c r="A25" s="10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10"/>
    </row>
    <row r="26" spans="1:16" ht="13.5" customHeight="1" x14ac:dyDescent="0.25">
      <c r="A26" s="10"/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10"/>
    </row>
    <row r="27" spans="1:16" ht="13.5" customHeight="1" x14ac:dyDescent="0.25">
      <c r="A27" s="10"/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10"/>
    </row>
    <row r="28" spans="1:16" x14ac:dyDescent="0.25">
      <c r="A28" s="10"/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10"/>
    </row>
    <row r="29" spans="1:16" x14ac:dyDescent="0.25">
      <c r="A29" s="10"/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10"/>
    </row>
    <row r="30" spans="1:16" x14ac:dyDescent="0.25">
      <c r="A30" s="10"/>
      <c r="B30" s="73"/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10"/>
    </row>
    <row r="31" spans="1:16" x14ac:dyDescent="0.25">
      <c r="A31" s="10"/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10"/>
    </row>
    <row r="32" spans="1:16" ht="14.25" x14ac:dyDescent="0.25">
      <c r="A32" s="10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0"/>
    </row>
    <row r="33" spans="1:16" ht="14.25" x14ac:dyDescent="0.25">
      <c r="A33" s="10"/>
      <c r="B33" s="12"/>
      <c r="C33" s="74" t="s">
        <v>158</v>
      </c>
      <c r="D33" s="74"/>
      <c r="E33" s="74"/>
      <c r="F33" s="74"/>
      <c r="G33" s="74"/>
      <c r="H33" s="13"/>
      <c r="I33" s="10"/>
      <c r="J33" s="75" t="s">
        <v>159</v>
      </c>
      <c r="K33" s="75"/>
      <c r="L33" s="75"/>
      <c r="M33" s="75"/>
      <c r="N33" s="75"/>
      <c r="O33" s="12"/>
      <c r="P33" s="10"/>
    </row>
    <row r="34" spans="1:16" ht="14.25" x14ac:dyDescent="0.25">
      <c r="A34" s="10"/>
      <c r="B34" s="12"/>
      <c r="C34" s="74"/>
      <c r="D34" s="74"/>
      <c r="E34" s="74"/>
      <c r="F34" s="74"/>
      <c r="G34" s="74"/>
      <c r="H34" s="13"/>
      <c r="I34" s="10"/>
      <c r="J34" s="75"/>
      <c r="K34" s="75"/>
      <c r="L34" s="75"/>
      <c r="M34" s="75"/>
      <c r="N34" s="75"/>
      <c r="O34" s="12"/>
      <c r="P34" s="10"/>
    </row>
    <row r="35" spans="1:16" x14ac:dyDescent="0.25">
      <c r="A35" s="10"/>
      <c r="B35" s="10"/>
      <c r="C35" s="14"/>
      <c r="D35" s="14"/>
      <c r="E35" s="14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</row>
  </sheetData>
  <mergeCells count="3">
    <mergeCell ref="B2:O31"/>
    <mergeCell ref="C33:G34"/>
    <mergeCell ref="J33:N34"/>
  </mergeCells>
  <phoneticPr fontId="1" type="noConversion"/>
  <hyperlinks>
    <hyperlink ref="J33:M34" r:id="rId1" display="2023학년도 입학전형 통계자료 바로가기" xr:uid="{047A27B6-0CE8-4C00-A4A3-3218D5338077}"/>
    <hyperlink ref="C33:F34" r:id="rId2" display="경희대학교 입학처 홈페이지 바로가기" xr:uid="{3422AEBD-CC0C-423A-AEAD-1E1A9B1981B7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373E4-EDDD-40B5-8B73-34D2CA6B52B7}">
  <dimension ref="B1:AH19"/>
  <sheetViews>
    <sheetView showGridLines="0" workbookViewId="0">
      <selection activeCell="D5" sqref="D5"/>
    </sheetView>
  </sheetViews>
  <sheetFormatPr defaultRowHeight="13.5" x14ac:dyDescent="0.25"/>
  <cols>
    <col min="1" max="2" width="2.5703125" style="2" customWidth="1"/>
    <col min="3" max="3" width="11.140625" style="2" bestFit="1" customWidth="1"/>
    <col min="4" max="10" width="9.7109375" style="2" customWidth="1"/>
    <col min="11" max="11" width="9.140625" style="2"/>
    <col min="12" max="12" width="4.5703125" style="2" customWidth="1"/>
    <col min="13" max="17" width="9.140625" style="2"/>
    <col min="18" max="19" width="2.5703125" style="2" customWidth="1"/>
    <col min="20" max="24" width="0" style="2" hidden="1" customWidth="1"/>
    <col min="25" max="25" width="2" style="2" hidden="1" customWidth="1"/>
    <col min="26" max="28" width="0" style="2" hidden="1" customWidth="1"/>
    <col min="29" max="29" width="2" style="2" hidden="1" customWidth="1"/>
    <col min="30" max="31" width="0" style="2" hidden="1" customWidth="1"/>
    <col min="32" max="32" width="2" style="2" hidden="1" customWidth="1"/>
    <col min="33" max="34" width="0" style="2" hidden="1" customWidth="1"/>
    <col min="35" max="35" width="2.5703125" style="2" customWidth="1"/>
    <col min="36" max="16384" width="9.140625" style="2"/>
  </cols>
  <sheetData>
    <row r="1" spans="2:34" ht="14.25" thickBot="1" x14ac:dyDescent="0.3"/>
    <row r="2" spans="2:34" x14ac:dyDescent="0.25">
      <c r="B2" s="15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7"/>
    </row>
    <row r="3" spans="2:34" ht="24.75" customHeight="1" x14ac:dyDescent="0.25">
      <c r="B3" s="18"/>
      <c r="C3" s="19"/>
      <c r="D3" s="20" t="s">
        <v>7</v>
      </c>
      <c r="E3" s="21" t="s">
        <v>9</v>
      </c>
      <c r="F3" s="80" t="s">
        <v>1</v>
      </c>
      <c r="G3" s="80"/>
      <c r="H3" s="21" t="s">
        <v>12</v>
      </c>
      <c r="I3" s="21" t="s">
        <v>13</v>
      </c>
      <c r="J3" s="21" t="s">
        <v>15</v>
      </c>
      <c r="K3" s="21" t="s">
        <v>17</v>
      </c>
      <c r="L3" s="19"/>
      <c r="M3" s="19"/>
      <c r="N3" s="19"/>
      <c r="O3" s="22"/>
      <c r="P3" s="22"/>
      <c r="Q3" s="22"/>
      <c r="R3" s="23"/>
      <c r="U3" s="3" t="s">
        <v>9</v>
      </c>
      <c r="V3" s="3" t="s">
        <v>1</v>
      </c>
      <c r="W3" s="3" t="s">
        <v>12</v>
      </c>
      <c r="X3" s="3" t="s">
        <v>13</v>
      </c>
      <c r="Z3" s="3" t="s">
        <v>8</v>
      </c>
      <c r="AA3" s="3" t="s">
        <v>12</v>
      </c>
      <c r="AB3" s="3" t="s">
        <v>7</v>
      </c>
      <c r="AD3" s="5" t="s">
        <v>0</v>
      </c>
      <c r="AE3" s="5"/>
      <c r="AG3" s="5" t="s">
        <v>3</v>
      </c>
      <c r="AH3" s="5"/>
    </row>
    <row r="4" spans="2:34" ht="24.75" customHeight="1" thickBot="1" x14ac:dyDescent="0.3">
      <c r="B4" s="18"/>
      <c r="C4" s="19"/>
      <c r="D4" s="24" t="s">
        <v>8</v>
      </c>
      <c r="E4" s="25" t="s">
        <v>10</v>
      </c>
      <c r="F4" s="26" t="s">
        <v>11</v>
      </c>
      <c r="G4" s="25" t="s">
        <v>10</v>
      </c>
      <c r="H4" s="24" t="s">
        <v>8</v>
      </c>
      <c r="I4" s="26" t="s">
        <v>14</v>
      </c>
      <c r="J4" s="27" t="s">
        <v>16</v>
      </c>
      <c r="K4" s="27" t="s">
        <v>16</v>
      </c>
      <c r="L4" s="19"/>
      <c r="M4" s="19"/>
      <c r="N4" s="19"/>
      <c r="O4" s="22"/>
      <c r="P4" s="22"/>
      <c r="Q4" s="22"/>
      <c r="R4" s="23"/>
      <c r="T4" s="4" t="s">
        <v>19</v>
      </c>
      <c r="U4" s="6">
        <v>0.35</v>
      </c>
      <c r="V4" s="6">
        <v>0.25</v>
      </c>
      <c r="W4" s="6">
        <v>0.15</v>
      </c>
      <c r="X4" s="6">
        <v>0.25</v>
      </c>
      <c r="Z4" s="7">
        <v>1</v>
      </c>
      <c r="AA4" s="7">
        <v>200</v>
      </c>
      <c r="AB4" s="7">
        <v>0</v>
      </c>
      <c r="AD4" s="4">
        <v>1</v>
      </c>
      <c r="AE4" s="4" t="s">
        <v>27</v>
      </c>
      <c r="AG4" s="4">
        <v>1</v>
      </c>
      <c r="AH4" s="4" t="s">
        <v>32</v>
      </c>
    </row>
    <row r="5" spans="2:34" ht="24.75" customHeight="1" thickTop="1" thickBot="1" x14ac:dyDescent="0.3">
      <c r="B5" s="18"/>
      <c r="C5" s="28" t="s">
        <v>45</v>
      </c>
      <c r="D5" s="29">
        <v>1</v>
      </c>
      <c r="E5" s="30">
        <v>126</v>
      </c>
      <c r="F5" s="29" t="s">
        <v>161</v>
      </c>
      <c r="G5" s="30">
        <v>130</v>
      </c>
      <c r="H5" s="30">
        <v>2</v>
      </c>
      <c r="I5" s="29" t="s">
        <v>5</v>
      </c>
      <c r="J5" s="30">
        <v>89</v>
      </c>
      <c r="K5" s="31">
        <v>90</v>
      </c>
      <c r="L5" s="19"/>
      <c r="M5" s="19"/>
      <c r="N5" s="19"/>
      <c r="O5" s="22"/>
      <c r="P5" s="22"/>
      <c r="Q5" s="22"/>
      <c r="R5" s="23"/>
      <c r="T5" s="4" t="s">
        <v>30</v>
      </c>
      <c r="U5" s="6">
        <v>0.35</v>
      </c>
      <c r="V5" s="6">
        <v>0.25</v>
      </c>
      <c r="W5" s="6">
        <v>0.15</v>
      </c>
      <c r="X5" s="6">
        <v>0.25</v>
      </c>
      <c r="Z5" s="7">
        <v>2</v>
      </c>
      <c r="AA5" s="7">
        <v>196</v>
      </c>
      <c r="AB5" s="7">
        <v>0</v>
      </c>
      <c r="AD5" s="4">
        <v>2</v>
      </c>
      <c r="AE5" s="4" t="s">
        <v>28</v>
      </c>
      <c r="AG5" s="4">
        <v>2</v>
      </c>
      <c r="AH5" s="4" t="s">
        <v>33</v>
      </c>
    </row>
    <row r="6" spans="2:34" ht="14.25" hidden="1" thickTop="1" x14ac:dyDescent="0.25">
      <c r="B6" s="18"/>
      <c r="C6" s="19"/>
      <c r="D6" s="32">
        <f>VLOOKUP(D5, $Z$4:$AB$12, 3, 0)</f>
        <v>0</v>
      </c>
      <c r="E6" s="32">
        <f>IF(E5="", NA(), E5)</f>
        <v>126</v>
      </c>
      <c r="F6" s="32" t="str">
        <f>VLOOKUP(LEFT(TRIM(SUBSTITUTE(F5, " ", "")),1), $AD$4:$AE$12, 2, 0)</f>
        <v>확</v>
      </c>
      <c r="G6" s="32">
        <f>IF(G5="", NA(), G5)</f>
        <v>130</v>
      </c>
      <c r="H6" s="32">
        <f>VLOOKUP(H5, $Z$3:$AA$12, 2, 0)</f>
        <v>196</v>
      </c>
      <c r="I6" s="32" t="str">
        <f>VLOOKUP(TRIM(SUBSTITUTE(I5," ","")), $AG$4:$AH$12, 2, 0)</f>
        <v>사</v>
      </c>
      <c r="J6" s="33">
        <f>IF(J5="", NA(), VLOOKUP(J5, 탐구변표!$A$1:$C$102, 2, 0))</f>
        <v>63.39</v>
      </c>
      <c r="K6" s="33">
        <f>IF(K5="", NA(), VLOOKUP(K5, 탐구변표!$A$1:$C$102, 2, 0))</f>
        <v>63.77</v>
      </c>
      <c r="L6" s="19"/>
      <c r="M6" s="19"/>
      <c r="N6" s="19"/>
      <c r="O6" s="22"/>
      <c r="P6" s="22"/>
      <c r="Q6" s="22"/>
      <c r="R6" s="23"/>
      <c r="T6" s="4" t="s">
        <v>5</v>
      </c>
      <c r="U6" s="6">
        <v>0.25</v>
      </c>
      <c r="V6" s="6">
        <v>0.35</v>
      </c>
      <c r="W6" s="6">
        <v>0.15</v>
      </c>
      <c r="X6" s="6">
        <v>0.25</v>
      </c>
      <c r="Z6" s="7">
        <v>3</v>
      </c>
      <c r="AA6" s="7">
        <v>188</v>
      </c>
      <c r="AB6" s="7">
        <v>0</v>
      </c>
      <c r="AD6" s="4">
        <v>3</v>
      </c>
      <c r="AE6" s="4" t="s">
        <v>29</v>
      </c>
      <c r="AG6" s="4">
        <v>3</v>
      </c>
      <c r="AH6" s="4" t="s">
        <v>34</v>
      </c>
    </row>
    <row r="7" spans="2:34" hidden="1" x14ac:dyDescent="0.25">
      <c r="B7" s="18"/>
      <c r="C7" s="19"/>
      <c r="D7" s="34"/>
      <c r="E7" s="34"/>
      <c r="F7" s="34"/>
      <c r="G7" s="34"/>
      <c r="H7" s="34"/>
      <c r="I7" s="34"/>
      <c r="J7" s="33">
        <f>IF(J5="", NA(), VLOOKUP(J5, 탐구변표!$A$1:$C$102, 3, 0))</f>
        <v>63.89</v>
      </c>
      <c r="K7" s="33">
        <f>IF(K5="", NA(), VLOOKUP(K5, 탐구변표!$A$1:$C$102, 3, 0))</f>
        <v>64.33</v>
      </c>
      <c r="L7" s="19"/>
      <c r="M7" s="19"/>
      <c r="N7" s="19"/>
      <c r="O7" s="19"/>
      <c r="P7" s="19"/>
      <c r="Q7" s="19"/>
      <c r="R7" s="23"/>
      <c r="T7" s="4" t="s">
        <v>31</v>
      </c>
      <c r="U7" s="6">
        <v>0.25</v>
      </c>
      <c r="V7" s="6">
        <v>0.35</v>
      </c>
      <c r="W7" s="6">
        <v>0.15</v>
      </c>
      <c r="X7" s="6">
        <v>0.25</v>
      </c>
      <c r="Z7" s="7">
        <v>4</v>
      </c>
      <c r="AA7" s="7">
        <v>160</v>
      </c>
      <c r="AB7" s="7">
        <v>0</v>
      </c>
      <c r="AD7" s="4" t="s">
        <v>27</v>
      </c>
      <c r="AE7" s="4" t="s">
        <v>27</v>
      </c>
      <c r="AG7" s="4" t="s">
        <v>5</v>
      </c>
      <c r="AH7" s="4" t="s">
        <v>32</v>
      </c>
    </row>
    <row r="8" spans="2:34" hidden="1" x14ac:dyDescent="0.25">
      <c r="B8" s="18"/>
      <c r="C8" s="19"/>
      <c r="D8" s="34"/>
      <c r="E8" s="34"/>
      <c r="F8" s="34"/>
      <c r="G8" s="34"/>
      <c r="H8" s="34"/>
      <c r="I8" s="34"/>
      <c r="J8" s="33">
        <f>IF( AND(J5="", K5=""), NA(), VLOOKUP(MAX($J$5:$K$5), 탐구변표!$A$1:$B$102, 2, 0))</f>
        <v>63.77</v>
      </c>
      <c r="K8" s="34"/>
      <c r="L8" s="19"/>
      <c r="M8" s="19"/>
      <c r="N8" s="19"/>
      <c r="O8" s="19"/>
      <c r="P8" s="19"/>
      <c r="Q8" s="19"/>
      <c r="R8" s="23"/>
      <c r="T8" s="4" t="s">
        <v>21</v>
      </c>
      <c r="U8" s="6">
        <v>0.2</v>
      </c>
      <c r="V8" s="6">
        <v>0.35</v>
      </c>
      <c r="W8" s="6">
        <v>0.15</v>
      </c>
      <c r="X8" s="6">
        <v>0.3</v>
      </c>
      <c r="Z8" s="7">
        <v>5</v>
      </c>
      <c r="AA8" s="7">
        <v>120</v>
      </c>
      <c r="AB8" s="7">
        <v>-5</v>
      </c>
      <c r="AD8" s="4" t="s">
        <v>28</v>
      </c>
      <c r="AE8" s="4" t="s">
        <v>28</v>
      </c>
      <c r="AG8" s="4" t="s">
        <v>3</v>
      </c>
      <c r="AH8" s="4" t="s">
        <v>33</v>
      </c>
    </row>
    <row r="9" spans="2:34" ht="24.75" customHeight="1" thickTop="1" thickBot="1" x14ac:dyDescent="0.3">
      <c r="B9" s="18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23"/>
      <c r="T9" s="4" t="s">
        <v>23</v>
      </c>
      <c r="U9" s="6">
        <v>0.5</v>
      </c>
      <c r="V9" s="6"/>
      <c r="W9" s="6">
        <v>0.2</v>
      </c>
      <c r="X9" s="6">
        <v>0.3</v>
      </c>
      <c r="Z9" s="7">
        <v>6</v>
      </c>
      <c r="AA9" s="7">
        <v>80</v>
      </c>
      <c r="AB9" s="7">
        <v>-10</v>
      </c>
      <c r="AD9" s="4" t="s">
        <v>29</v>
      </c>
      <c r="AE9" s="4" t="s">
        <v>29</v>
      </c>
      <c r="AG9" s="4" t="s">
        <v>6</v>
      </c>
      <c r="AH9" s="4" t="s">
        <v>34</v>
      </c>
    </row>
    <row r="10" spans="2:34" ht="24.75" customHeight="1" thickTop="1" x14ac:dyDescent="0.25">
      <c r="B10" s="18"/>
      <c r="C10" s="19"/>
      <c r="D10" s="19"/>
      <c r="E10" s="81" t="s">
        <v>155</v>
      </c>
      <c r="F10" s="82"/>
      <c r="G10" s="35" t="s">
        <v>7</v>
      </c>
      <c r="H10" s="21" t="s">
        <v>9</v>
      </c>
      <c r="I10" s="21" t="s">
        <v>1</v>
      </c>
      <c r="J10" s="21" t="s">
        <v>12</v>
      </c>
      <c r="K10" s="21" t="s">
        <v>13</v>
      </c>
      <c r="L10" s="19"/>
      <c r="M10" s="19"/>
      <c r="N10" s="36" t="s">
        <v>16</v>
      </c>
      <c r="O10" s="37"/>
      <c r="P10" s="37"/>
      <c r="Q10" s="38"/>
      <c r="R10" s="23"/>
      <c r="T10" s="4" t="s">
        <v>149</v>
      </c>
      <c r="U10" s="6">
        <v>0.5</v>
      </c>
      <c r="V10" s="6"/>
      <c r="W10" s="6">
        <v>0.2</v>
      </c>
      <c r="X10" s="6">
        <v>0.3</v>
      </c>
      <c r="Z10" s="7">
        <v>7</v>
      </c>
      <c r="AA10" s="7">
        <v>46</v>
      </c>
      <c r="AB10" s="7">
        <v>-15</v>
      </c>
      <c r="AD10" s="4" t="s">
        <v>35</v>
      </c>
      <c r="AE10" s="4" t="s">
        <v>27</v>
      </c>
      <c r="AG10" s="4" t="s">
        <v>32</v>
      </c>
      <c r="AH10" s="4" t="s">
        <v>32</v>
      </c>
    </row>
    <row r="11" spans="2:34" ht="24.75" customHeight="1" x14ac:dyDescent="0.25">
      <c r="B11" s="18"/>
      <c r="C11" s="76" t="s">
        <v>19</v>
      </c>
      <c r="D11" s="77"/>
      <c r="E11" s="83">
        <f t="shared" ref="E11:E16" si="0">IFERROR( TRUNC(SUM(G11:K11)/2*8,2), " 응시영역 불일치 ")</f>
        <v>551.16</v>
      </c>
      <c r="F11" s="84"/>
      <c r="G11" s="39">
        <f t="shared" ref="G11:G18" si="1">$D$6</f>
        <v>0</v>
      </c>
      <c r="H11" s="40">
        <f t="shared" ref="H11:H18" si="2">$E$6*U4</f>
        <v>44.099999999999994</v>
      </c>
      <c r="I11" s="40">
        <f>$G$6*V4</f>
        <v>32.5</v>
      </c>
      <c r="J11" s="40">
        <f t="shared" ref="J11:J18" si="3">$H$6*W4</f>
        <v>29.4</v>
      </c>
      <c r="K11" s="40">
        <f>IF(OR(J5="", K5=""), NA(), SUM(J6:K6)*X4)</f>
        <v>31.79</v>
      </c>
      <c r="L11" s="19"/>
      <c r="M11" s="19"/>
      <c r="N11" s="21" t="s">
        <v>25</v>
      </c>
      <c r="O11" s="41" t="s">
        <v>9</v>
      </c>
      <c r="P11" s="41" t="s">
        <v>1</v>
      </c>
      <c r="Q11" s="41" t="s">
        <v>13</v>
      </c>
      <c r="R11" s="23"/>
      <c r="T11" s="4" t="s">
        <v>150</v>
      </c>
      <c r="U11" s="6">
        <v>0.5</v>
      </c>
      <c r="V11" s="6"/>
      <c r="W11" s="6">
        <v>0.2</v>
      </c>
      <c r="X11" s="6">
        <v>0.3</v>
      </c>
      <c r="Z11" s="7">
        <v>8</v>
      </c>
      <c r="AA11" s="7">
        <v>22</v>
      </c>
      <c r="AB11" s="7">
        <v>-20</v>
      </c>
      <c r="AD11" s="4" t="s">
        <v>36</v>
      </c>
      <c r="AE11" s="4" t="s">
        <v>28</v>
      </c>
      <c r="AG11" s="4" t="s">
        <v>33</v>
      </c>
      <c r="AH11" s="4" t="s">
        <v>33</v>
      </c>
    </row>
    <row r="12" spans="2:34" ht="24.75" customHeight="1" x14ac:dyDescent="0.25">
      <c r="B12" s="18"/>
      <c r="C12" s="76" t="s">
        <v>126</v>
      </c>
      <c r="D12" s="77"/>
      <c r="E12" s="83">
        <f t="shared" si="0"/>
        <v>551.16</v>
      </c>
      <c r="F12" s="84"/>
      <c r="G12" s="39">
        <f t="shared" si="1"/>
        <v>0</v>
      </c>
      <c r="H12" s="40">
        <f t="shared" si="2"/>
        <v>44.099999999999994</v>
      </c>
      <c r="I12" s="40">
        <f>IF($F$6="확", $G$6*V5, NA())</f>
        <v>32.5</v>
      </c>
      <c r="J12" s="40">
        <f t="shared" si="3"/>
        <v>29.4</v>
      </c>
      <c r="K12" s="40">
        <f>IF($I$6="사", IF(OR(J5="",K5=""), NA(), SUM(J6:K6)*X5), NA())</f>
        <v>31.79</v>
      </c>
      <c r="L12" s="42"/>
      <c r="M12" s="43" t="s">
        <v>18</v>
      </c>
      <c r="N12" s="44">
        <f>AVERAGE(O12,P12,Q12)</f>
        <v>91.166666666666671</v>
      </c>
      <c r="O12" s="45">
        <f>VLOOKUP($E$5, 백분위!$A$2:$D$113, 4, 0)</f>
        <v>90</v>
      </c>
      <c r="P12" s="45">
        <f>VLOOKUP($G$5, 백분위!$G$2:$J$88, 4, 0)</f>
        <v>94</v>
      </c>
      <c r="Q12" s="46">
        <f>IF(OR(J5="", K5=""), NA(), AVERAGE(J5:K5))</f>
        <v>89.5</v>
      </c>
      <c r="R12" s="23"/>
      <c r="Z12" s="7">
        <v>9</v>
      </c>
      <c r="AA12" s="7">
        <v>0</v>
      </c>
      <c r="AB12" s="7">
        <v>-25</v>
      </c>
      <c r="AD12" s="4" t="s">
        <v>2</v>
      </c>
      <c r="AE12" s="4" t="s">
        <v>29</v>
      </c>
      <c r="AG12" s="4" t="s">
        <v>34</v>
      </c>
      <c r="AH12" s="4" t="s">
        <v>34</v>
      </c>
    </row>
    <row r="13" spans="2:34" ht="24.75" customHeight="1" x14ac:dyDescent="0.25">
      <c r="B13" s="18"/>
      <c r="C13" s="76" t="s">
        <v>5</v>
      </c>
      <c r="D13" s="77"/>
      <c r="E13" s="83">
        <f t="shared" si="0"/>
        <v>552.76</v>
      </c>
      <c r="F13" s="84"/>
      <c r="G13" s="39">
        <f t="shared" si="1"/>
        <v>0</v>
      </c>
      <c r="H13" s="40">
        <f t="shared" si="2"/>
        <v>31.5</v>
      </c>
      <c r="I13" s="40">
        <f>$G$6*V6</f>
        <v>45.5</v>
      </c>
      <c r="J13" s="40">
        <f t="shared" si="3"/>
        <v>29.4</v>
      </c>
      <c r="K13" s="40">
        <f>SUM(J6:K6)*X6</f>
        <v>31.79</v>
      </c>
      <c r="L13" s="19"/>
      <c r="M13" s="43" t="s">
        <v>4</v>
      </c>
      <c r="N13" s="44">
        <f>AVERAGE(O13,P13,Q13)</f>
        <v>91.166666666666671</v>
      </c>
      <c r="O13" s="45">
        <f>VLOOKUP($E$5, 백분위!$A$2:$D$113, 4, 0)</f>
        <v>90</v>
      </c>
      <c r="P13" s="45">
        <f>VLOOKUP($G$5, 백분위!$G$2:$J$88, 4, 0)</f>
        <v>94</v>
      </c>
      <c r="Q13" s="46">
        <f>IF(OR(J5="", K5=""), NA(), AVERAGE(J5:K5))</f>
        <v>89.5</v>
      </c>
      <c r="R13" s="23"/>
    </row>
    <row r="14" spans="2:34" ht="24.75" customHeight="1" x14ac:dyDescent="0.25">
      <c r="B14" s="18"/>
      <c r="C14" s="76" t="s">
        <v>127</v>
      </c>
      <c r="D14" s="77"/>
      <c r="E14" s="83">
        <f t="shared" si="0"/>
        <v>552.76</v>
      </c>
      <c r="F14" s="84"/>
      <c r="G14" s="39">
        <f t="shared" si="1"/>
        <v>0</v>
      </c>
      <c r="H14" s="40">
        <f t="shared" si="2"/>
        <v>31.5</v>
      </c>
      <c r="I14" s="40">
        <f>IF($F$6="확", $G$6*V7, NA())</f>
        <v>45.5</v>
      </c>
      <c r="J14" s="40">
        <f t="shared" si="3"/>
        <v>29.4</v>
      </c>
      <c r="K14" s="40">
        <f>IF($I$6="사", IF(OR(J5="", K5=""), NA(), SUM(J6:K6)*X7), NA())</f>
        <v>31.79</v>
      </c>
      <c r="L14" s="19"/>
      <c r="M14" s="45" t="s">
        <v>20</v>
      </c>
      <c r="N14" s="44">
        <f>AVERAGE(O14,P14,Q14)</f>
        <v>91.166666666666671</v>
      </c>
      <c r="O14" s="45">
        <f>VLOOKUP($E$5, 백분위!$A$2:$D$113, 4, 0)</f>
        <v>90</v>
      </c>
      <c r="P14" s="45">
        <f>VLOOKUP($G$5, 백분위!$G$2:$J$88, 4, 0)</f>
        <v>94</v>
      </c>
      <c r="Q14" s="46">
        <f>IF(OR(J5="", K5=""), NA(), AVERAGE(J5:K5))</f>
        <v>89.5</v>
      </c>
      <c r="R14" s="23"/>
    </row>
    <row r="15" spans="2:34" ht="24.75" customHeight="1" x14ac:dyDescent="0.25">
      <c r="B15" s="18"/>
      <c r="C15" s="76" t="s">
        <v>21</v>
      </c>
      <c r="D15" s="77"/>
      <c r="E15" s="83" t="str">
        <f t="shared" si="0"/>
        <v xml:space="preserve"> 응시영역 불일치 </v>
      </c>
      <c r="F15" s="84"/>
      <c r="G15" s="39">
        <f t="shared" si="1"/>
        <v>0</v>
      </c>
      <c r="H15" s="40">
        <f t="shared" si="2"/>
        <v>25.200000000000003</v>
      </c>
      <c r="I15" s="40" t="e">
        <f>IF($F$6="확", NA(), $G$6*V8)</f>
        <v>#N/A</v>
      </c>
      <c r="J15" s="40">
        <f t="shared" si="3"/>
        <v>29.4</v>
      </c>
      <c r="K15" s="40" t="e">
        <f>IF($I$6="과", IF(OR(J5="", K5=""), NA(), SUM(J7:K7)*X8), NA())</f>
        <v>#N/A</v>
      </c>
      <c r="L15" s="19"/>
      <c r="M15" s="45" t="s">
        <v>22</v>
      </c>
      <c r="N15" s="44">
        <f>AVERAGE(O15,Q15)</f>
        <v>90</v>
      </c>
      <c r="O15" s="45">
        <f>VLOOKUP($E$5, 백분위!$A$2:$D$113, 4, 0)</f>
        <v>90</v>
      </c>
      <c r="P15" s="45" t="s">
        <v>42</v>
      </c>
      <c r="Q15" s="46">
        <f>IF( AND(J5="", K5=""), NA(), MAX(J5:K5))</f>
        <v>90</v>
      </c>
      <c r="R15" s="23"/>
    </row>
    <row r="16" spans="2:34" ht="24.75" customHeight="1" x14ac:dyDescent="0.25">
      <c r="B16" s="18"/>
      <c r="C16" s="76" t="s">
        <v>23</v>
      </c>
      <c r="D16" s="77"/>
      <c r="E16" s="83">
        <f t="shared" si="0"/>
        <v>605.32000000000005</v>
      </c>
      <c r="F16" s="84"/>
      <c r="G16" s="39">
        <f t="shared" si="1"/>
        <v>0</v>
      </c>
      <c r="H16" s="40">
        <f t="shared" si="2"/>
        <v>63</v>
      </c>
      <c r="I16" s="40" t="s">
        <v>26</v>
      </c>
      <c r="J16" s="40">
        <f t="shared" si="3"/>
        <v>39.200000000000003</v>
      </c>
      <c r="K16" s="40">
        <f>SUM(J8, 100)*X9</f>
        <v>49.131</v>
      </c>
      <c r="L16" s="19"/>
      <c r="M16" s="42"/>
      <c r="N16" s="19"/>
      <c r="O16" s="19"/>
      <c r="P16" s="47"/>
      <c r="Q16" s="47"/>
      <c r="R16" s="23"/>
    </row>
    <row r="17" spans="2:18" ht="24.75" customHeight="1" x14ac:dyDescent="0.25">
      <c r="B17" s="18"/>
      <c r="C17" s="76" t="s">
        <v>151</v>
      </c>
      <c r="D17" s="77"/>
      <c r="E17" s="83">
        <f>IFERROR( TRUNC(SUM(G17:K17)/2*5,2), " 응시영역 불일치 ")</f>
        <v>378.32</v>
      </c>
      <c r="F17" s="84"/>
      <c r="G17" s="39">
        <f t="shared" si="1"/>
        <v>0</v>
      </c>
      <c r="H17" s="40">
        <f t="shared" si="2"/>
        <v>63</v>
      </c>
      <c r="I17" s="40" t="s">
        <v>26</v>
      </c>
      <c r="J17" s="40">
        <f t="shared" si="3"/>
        <v>39.200000000000003</v>
      </c>
      <c r="K17" s="40">
        <f>SUM(J8, 100)*X10</f>
        <v>49.131</v>
      </c>
      <c r="L17" s="19"/>
      <c r="M17" s="19"/>
      <c r="N17" s="19"/>
      <c r="O17" s="19"/>
      <c r="P17" s="47"/>
      <c r="Q17" s="47"/>
      <c r="R17" s="23"/>
    </row>
    <row r="18" spans="2:18" ht="24.75" customHeight="1" thickBot="1" x14ac:dyDescent="0.3">
      <c r="B18" s="18"/>
      <c r="C18" s="76" t="s">
        <v>152</v>
      </c>
      <c r="D18" s="77"/>
      <c r="E18" s="78">
        <f>IFERROR( TRUNC(SUM(G18:K18)/2*9,2), " 응시영역 불일치 ")</f>
        <v>680.98</v>
      </c>
      <c r="F18" s="79"/>
      <c r="G18" s="39">
        <f t="shared" si="1"/>
        <v>0</v>
      </c>
      <c r="H18" s="40">
        <f t="shared" si="2"/>
        <v>63</v>
      </c>
      <c r="I18" s="40" t="s">
        <v>26</v>
      </c>
      <c r="J18" s="40">
        <f t="shared" si="3"/>
        <v>39.200000000000003</v>
      </c>
      <c r="K18" s="40">
        <f>SUM(J8, 100)*X11</f>
        <v>49.131</v>
      </c>
      <c r="L18" s="19"/>
      <c r="M18" s="19"/>
      <c r="N18" s="19"/>
      <c r="O18" s="19"/>
      <c r="P18" s="47"/>
      <c r="Q18" s="47"/>
      <c r="R18" s="23"/>
    </row>
    <row r="19" spans="2:18" ht="15" thickTop="1" thickBot="1" x14ac:dyDescent="0.3">
      <c r="B19" s="48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50"/>
    </row>
  </sheetData>
  <sheetProtection algorithmName="SHA-512" hashValue="6ooh1wKmGWBOa/OnNeUD/nysBzqPYjs+5y7uqgPFJErL7OYQ7PhG/ZBH6RV5H+RsQh15nR7rv7e3KbwK11xv2Q==" saltValue="F3m7TMkMBThmBzR4hbAOYg==" spinCount="100000" sheet="1" objects="1" scenarios="1"/>
  <mergeCells count="18">
    <mergeCell ref="C11:D11"/>
    <mergeCell ref="C12:D12"/>
    <mergeCell ref="E18:F18"/>
    <mergeCell ref="F3:G3"/>
    <mergeCell ref="E10:F10"/>
    <mergeCell ref="E11:F11"/>
    <mergeCell ref="E12:F12"/>
    <mergeCell ref="E17:F17"/>
    <mergeCell ref="E13:F13"/>
    <mergeCell ref="E14:F14"/>
    <mergeCell ref="E15:F15"/>
    <mergeCell ref="E16:F16"/>
    <mergeCell ref="C13:D13"/>
    <mergeCell ref="C14:D14"/>
    <mergeCell ref="C15:D15"/>
    <mergeCell ref="C16:D16"/>
    <mergeCell ref="C18:D18"/>
    <mergeCell ref="C17:D17"/>
  </mergeCells>
  <phoneticPr fontId="1" type="noConversion"/>
  <conditionalFormatting sqref="Q11:Q15 G11:K18 P16:Q18">
    <cfRule type="containsErrors" dxfId="2" priority="2">
      <formula>ISERROR(G11)</formula>
    </cfRule>
  </conditionalFormatting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5EDBD-ABD6-4556-A02E-53221FE2125D}">
  <sheetPr>
    <pageSetUpPr fitToPage="1"/>
  </sheetPr>
  <dimension ref="B1:R55"/>
  <sheetViews>
    <sheetView showGridLines="0" workbookViewId="0">
      <pane ySplit="6" topLeftCell="A34" activePane="bottomLeft" state="frozen"/>
      <selection pane="bottomLeft" activeCell="A2" sqref="A2"/>
    </sheetView>
  </sheetViews>
  <sheetFormatPr defaultColWidth="12.42578125" defaultRowHeight="13.5" x14ac:dyDescent="0.25"/>
  <cols>
    <col min="1" max="1" width="2.85546875" customWidth="1"/>
    <col min="2" max="2" width="13.140625" customWidth="1"/>
    <col min="3" max="8" width="12" customWidth="1"/>
    <col min="9" max="9" width="1.7109375" customWidth="1"/>
    <col min="10" max="12" width="13.140625" customWidth="1"/>
    <col min="13" max="16" width="12" customWidth="1"/>
    <col min="17" max="17" width="2.85546875" customWidth="1"/>
    <col min="18" max="18" width="21.5703125" hidden="1" customWidth="1"/>
  </cols>
  <sheetData>
    <row r="1" spans="2:18" s="2" customFormat="1" hidden="1" x14ac:dyDescent="0.25">
      <c r="C1" s="2" t="s">
        <v>18</v>
      </c>
      <c r="D1" s="2" t="s">
        <v>126</v>
      </c>
      <c r="E1" s="2" t="s">
        <v>4</v>
      </c>
      <c r="F1" s="2" t="s">
        <v>127</v>
      </c>
      <c r="G1" s="2" t="s">
        <v>20</v>
      </c>
      <c r="K1" s="2" t="s">
        <v>22</v>
      </c>
      <c r="L1" s="2" t="s">
        <v>151</v>
      </c>
      <c r="M1" s="2" t="s">
        <v>152</v>
      </c>
    </row>
    <row r="2" spans="2:18" s="2" customFormat="1" ht="39.75" customHeight="1" x14ac:dyDescent="0.25">
      <c r="B2" s="94" t="s">
        <v>155</v>
      </c>
      <c r="C2" s="51" t="s">
        <v>18</v>
      </c>
      <c r="D2" s="52" t="s">
        <v>134</v>
      </c>
      <c r="E2" s="51" t="s">
        <v>4</v>
      </c>
      <c r="F2" s="52" t="s">
        <v>160</v>
      </c>
      <c r="G2" s="51" t="s">
        <v>20</v>
      </c>
      <c r="H2" s="19"/>
      <c r="I2" s="19"/>
      <c r="J2" s="94" t="s">
        <v>155</v>
      </c>
      <c r="K2" s="51" t="s">
        <v>22</v>
      </c>
      <c r="L2" s="52" t="s">
        <v>153</v>
      </c>
      <c r="M2" s="51" t="s">
        <v>152</v>
      </c>
      <c r="N2" s="53"/>
      <c r="O2" s="53"/>
      <c r="P2" s="53"/>
    </row>
    <row r="3" spans="2:18" s="2" customFormat="1" ht="22.5" customHeight="1" x14ac:dyDescent="0.25">
      <c r="B3" s="95"/>
      <c r="C3" s="54">
        <f>VLOOKUP(C1, '내 점수 입력'!$C$11:$F$18, 3, 0)</f>
        <v>551.16</v>
      </c>
      <c r="D3" s="54">
        <f>VLOOKUP(D1, '내 점수 입력'!$C$11:$F$18, 3, 0)</f>
        <v>551.16</v>
      </c>
      <c r="E3" s="54">
        <f>VLOOKUP(E1, '내 점수 입력'!$C$11:$F$18, 3, 0)</f>
        <v>552.76</v>
      </c>
      <c r="F3" s="54">
        <f>VLOOKUP(F1, '내 점수 입력'!$C$11:$F$18, 3, 0)</f>
        <v>552.76</v>
      </c>
      <c r="G3" s="54" t="str">
        <f>VLOOKUP(G1, '내 점수 입력'!$C$11:$F$18, 3, 0)</f>
        <v xml:space="preserve"> 응시영역 불일치 </v>
      </c>
      <c r="H3" s="19"/>
      <c r="I3" s="19"/>
      <c r="J3" s="95"/>
      <c r="K3" s="54">
        <f>VLOOKUP(K1, '내 점수 입력'!$C$11:$F$18, 3, 0)</f>
        <v>605.32000000000005</v>
      </c>
      <c r="L3" s="54">
        <f>VLOOKUP(L1, '내 점수 입력'!$C$11:$F$18, 3, 0)</f>
        <v>378.32</v>
      </c>
      <c r="M3" s="54">
        <f>VLOOKUP(M1, '내 점수 입력'!$C$11:$F$18, 3, 0)</f>
        <v>680.98</v>
      </c>
      <c r="N3" s="53"/>
      <c r="O3" s="53"/>
      <c r="P3" s="53"/>
    </row>
    <row r="4" spans="2:18" s="9" customFormat="1" ht="5.25" x14ac:dyDescent="0.25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</row>
    <row r="5" spans="2:18" ht="15.75" x14ac:dyDescent="0.25">
      <c r="B5" s="56" t="s">
        <v>129</v>
      </c>
      <c r="C5" s="57"/>
      <c r="D5" s="57"/>
      <c r="E5" s="57"/>
      <c r="F5" s="57"/>
      <c r="G5" s="57"/>
      <c r="H5" s="58"/>
      <c r="I5" s="22"/>
      <c r="J5" s="59" t="s">
        <v>130</v>
      </c>
      <c r="K5" s="60"/>
      <c r="L5" s="60"/>
      <c r="M5" s="60"/>
      <c r="N5" s="60"/>
      <c r="O5" s="60"/>
      <c r="P5" s="61"/>
      <c r="R5" s="8" t="s">
        <v>154</v>
      </c>
    </row>
    <row r="6" spans="2:18" ht="17.100000000000001" customHeight="1" x14ac:dyDescent="0.25">
      <c r="B6" s="62" t="s">
        <v>124</v>
      </c>
      <c r="C6" s="91" t="s">
        <v>46</v>
      </c>
      <c r="D6" s="92"/>
      <c r="E6" s="63" t="s">
        <v>24</v>
      </c>
      <c r="F6" s="64" t="s">
        <v>144</v>
      </c>
      <c r="G6" s="64" t="s">
        <v>146</v>
      </c>
      <c r="H6" s="64" t="s">
        <v>148</v>
      </c>
      <c r="I6" s="22"/>
      <c r="J6" s="65" t="s">
        <v>124</v>
      </c>
      <c r="K6" s="96" t="s">
        <v>46</v>
      </c>
      <c r="L6" s="97"/>
      <c r="M6" s="66" t="s">
        <v>131</v>
      </c>
      <c r="N6" s="65" t="s">
        <v>143</v>
      </c>
      <c r="O6" s="65" t="s">
        <v>145</v>
      </c>
      <c r="P6" s="65" t="s">
        <v>147</v>
      </c>
      <c r="R6" t="s">
        <v>141</v>
      </c>
    </row>
    <row r="7" spans="2:18" ht="17.100000000000001" customHeight="1" x14ac:dyDescent="0.25">
      <c r="B7" s="87" t="s">
        <v>19</v>
      </c>
      <c r="C7" s="85" t="s">
        <v>47</v>
      </c>
      <c r="D7" s="86"/>
      <c r="E7" s="67">
        <v>549.1</v>
      </c>
      <c r="F7" s="68">
        <v>18</v>
      </c>
      <c r="G7" s="69">
        <v>3.7058823529411766</v>
      </c>
      <c r="H7" s="70">
        <v>1.2352941176470589</v>
      </c>
      <c r="I7" s="22"/>
      <c r="J7" s="71" t="s">
        <v>5</v>
      </c>
      <c r="K7" s="85" t="s">
        <v>77</v>
      </c>
      <c r="L7" s="86"/>
      <c r="M7" s="67">
        <v>544.58000000000004</v>
      </c>
      <c r="N7" s="68">
        <v>63</v>
      </c>
      <c r="O7" s="69">
        <v>4.0307692307692307</v>
      </c>
      <c r="P7" s="70">
        <v>0.53846153846153844</v>
      </c>
    </row>
    <row r="8" spans="2:18" ht="17.100000000000001" customHeight="1" x14ac:dyDescent="0.25">
      <c r="B8" s="88"/>
      <c r="C8" s="85" t="s">
        <v>48</v>
      </c>
      <c r="D8" s="86"/>
      <c r="E8" s="67">
        <v>550.66</v>
      </c>
      <c r="F8" s="68">
        <v>19</v>
      </c>
      <c r="G8" s="69">
        <v>4.4736842105263159</v>
      </c>
      <c r="H8" s="70">
        <v>1.0526315789473684</v>
      </c>
      <c r="I8" s="22"/>
      <c r="J8" s="71" t="s">
        <v>126</v>
      </c>
      <c r="K8" s="85" t="s">
        <v>78</v>
      </c>
      <c r="L8" s="86"/>
      <c r="M8" s="67">
        <v>549.5</v>
      </c>
      <c r="N8" s="68">
        <v>11</v>
      </c>
      <c r="O8" s="69">
        <v>3.5454545454545454</v>
      </c>
      <c r="P8" s="70">
        <v>0.90909090909090906</v>
      </c>
    </row>
    <row r="9" spans="2:18" ht="17.100000000000001" customHeight="1" x14ac:dyDescent="0.25">
      <c r="B9" s="88"/>
      <c r="C9" s="85" t="s">
        <v>49</v>
      </c>
      <c r="D9" s="86"/>
      <c r="E9" s="67">
        <v>549.5</v>
      </c>
      <c r="F9" s="68">
        <v>17</v>
      </c>
      <c r="G9" s="69">
        <v>4.1052631578947372</v>
      </c>
      <c r="H9" s="70">
        <v>0.57894736842105265</v>
      </c>
      <c r="I9" s="22"/>
      <c r="J9" s="90" t="s">
        <v>21</v>
      </c>
      <c r="K9" s="93" t="s">
        <v>93</v>
      </c>
      <c r="L9" s="93"/>
      <c r="M9" s="67">
        <v>552.11199999999997</v>
      </c>
      <c r="N9" s="68">
        <v>68</v>
      </c>
      <c r="O9" s="69">
        <v>3.1739130434782608</v>
      </c>
      <c r="P9" s="70">
        <v>0.73913043478260865</v>
      </c>
    </row>
    <row r="10" spans="2:18" ht="17.100000000000001" customHeight="1" x14ac:dyDescent="0.25">
      <c r="B10" s="88"/>
      <c r="C10" s="85" t="s">
        <v>50</v>
      </c>
      <c r="D10" s="86"/>
      <c r="E10" s="67">
        <v>549.5</v>
      </c>
      <c r="F10" s="68">
        <v>12</v>
      </c>
      <c r="G10" s="69">
        <v>5.083333333333333</v>
      </c>
      <c r="H10" s="70">
        <v>0.91666666666666663</v>
      </c>
      <c r="I10" s="22"/>
      <c r="J10" s="90"/>
      <c r="K10" s="93" t="s">
        <v>94</v>
      </c>
      <c r="L10" s="93"/>
      <c r="M10" s="67">
        <v>550.25599999999997</v>
      </c>
      <c r="N10" s="68">
        <v>35</v>
      </c>
      <c r="O10" s="69">
        <v>4.0285714285714285</v>
      </c>
      <c r="P10" s="70">
        <v>0.4</v>
      </c>
    </row>
    <row r="11" spans="2:18" ht="17.100000000000001" customHeight="1" x14ac:dyDescent="0.25">
      <c r="B11" s="88"/>
      <c r="C11" s="85" t="s">
        <v>51</v>
      </c>
      <c r="D11" s="86"/>
      <c r="E11" s="67">
        <v>549.26</v>
      </c>
      <c r="F11" s="68">
        <v>14</v>
      </c>
      <c r="G11" s="69">
        <v>4</v>
      </c>
      <c r="H11" s="70">
        <v>1</v>
      </c>
      <c r="I11" s="22"/>
      <c r="J11" s="90"/>
      <c r="K11" s="93" t="s">
        <v>95</v>
      </c>
      <c r="L11" s="93"/>
      <c r="M11" s="67">
        <v>551.31200000000001</v>
      </c>
      <c r="N11" s="68">
        <v>28</v>
      </c>
      <c r="O11" s="69">
        <v>2.5714285714285716</v>
      </c>
      <c r="P11" s="70">
        <v>0.6071428571428571</v>
      </c>
    </row>
    <row r="12" spans="2:18" ht="17.100000000000001" customHeight="1" x14ac:dyDescent="0.25">
      <c r="B12" s="88"/>
      <c r="C12" s="85" t="s">
        <v>52</v>
      </c>
      <c r="D12" s="86"/>
      <c r="E12" s="67">
        <v>542.18000000000006</v>
      </c>
      <c r="F12" s="68">
        <v>17</v>
      </c>
      <c r="G12" s="69">
        <v>4.882352941176471</v>
      </c>
      <c r="H12" s="70">
        <v>0.17647058823529413</v>
      </c>
      <c r="I12" s="22"/>
      <c r="J12" s="90"/>
      <c r="K12" s="93" t="s">
        <v>96</v>
      </c>
      <c r="L12" s="93"/>
      <c r="M12" s="67">
        <v>554.91600000000005</v>
      </c>
      <c r="N12" s="68">
        <v>31</v>
      </c>
      <c r="O12" s="69">
        <v>3.375</v>
      </c>
      <c r="P12" s="70">
        <v>0.8125</v>
      </c>
    </row>
    <row r="13" spans="2:18" ht="17.100000000000001" customHeight="1" x14ac:dyDescent="0.25">
      <c r="B13" s="88"/>
      <c r="C13" s="85" t="s">
        <v>53</v>
      </c>
      <c r="D13" s="86"/>
      <c r="E13" s="67">
        <v>541.68000000000006</v>
      </c>
      <c r="F13" s="68">
        <v>17</v>
      </c>
      <c r="G13" s="69">
        <v>3.6666666666666665</v>
      </c>
      <c r="H13" s="70">
        <v>0.22222222222222221</v>
      </c>
      <c r="I13" s="22"/>
      <c r="J13" s="90"/>
      <c r="K13" s="93" t="s">
        <v>97</v>
      </c>
      <c r="L13" s="93"/>
      <c r="M13" s="67">
        <v>554.91600000000005</v>
      </c>
      <c r="N13" s="68">
        <v>34</v>
      </c>
      <c r="O13" s="69">
        <v>3.5588235294117645</v>
      </c>
      <c r="P13" s="70">
        <v>1.2352941176470589</v>
      </c>
    </row>
    <row r="14" spans="2:18" ht="17.100000000000001" customHeight="1" x14ac:dyDescent="0.25">
      <c r="B14" s="88"/>
      <c r="C14" s="85" t="s">
        <v>54</v>
      </c>
      <c r="D14" s="86"/>
      <c r="E14" s="67">
        <v>539.14</v>
      </c>
      <c r="F14" s="68">
        <v>17</v>
      </c>
      <c r="G14" s="69">
        <v>4.4117647058823533</v>
      </c>
      <c r="H14" s="70">
        <v>0.41176470588235292</v>
      </c>
      <c r="I14" s="22"/>
      <c r="J14" s="90"/>
      <c r="K14" s="93" t="s">
        <v>98</v>
      </c>
      <c r="L14" s="93"/>
      <c r="M14" s="67">
        <v>543.62400000000002</v>
      </c>
      <c r="N14" s="68">
        <v>36</v>
      </c>
      <c r="O14" s="69">
        <v>3.9736842105263159</v>
      </c>
      <c r="P14" s="70">
        <v>0.52631578947368418</v>
      </c>
    </row>
    <row r="15" spans="2:18" ht="17.100000000000001" customHeight="1" x14ac:dyDescent="0.25">
      <c r="B15" s="88"/>
      <c r="C15" s="85" t="s">
        <v>55</v>
      </c>
      <c r="D15" s="86"/>
      <c r="E15" s="67">
        <v>542.14</v>
      </c>
      <c r="F15" s="68">
        <v>21</v>
      </c>
      <c r="G15" s="69">
        <v>5.9047619047619051</v>
      </c>
      <c r="H15" s="70">
        <v>0.47619047619047616</v>
      </c>
      <c r="I15" s="22"/>
      <c r="J15" s="90"/>
      <c r="K15" s="93" t="s">
        <v>99</v>
      </c>
      <c r="L15" s="93"/>
      <c r="M15" s="67">
        <v>543.62400000000002</v>
      </c>
      <c r="N15" s="68">
        <v>36</v>
      </c>
      <c r="O15" s="69">
        <v>2.5789473684210527</v>
      </c>
      <c r="P15" s="70">
        <v>0.76315789473684215</v>
      </c>
    </row>
    <row r="16" spans="2:18" ht="17.100000000000001" customHeight="1" x14ac:dyDescent="0.25">
      <c r="B16" s="88"/>
      <c r="C16" s="85" t="s">
        <v>56</v>
      </c>
      <c r="D16" s="86"/>
      <c r="E16" s="67">
        <v>540.18000000000006</v>
      </c>
      <c r="F16" s="68">
        <v>20</v>
      </c>
      <c r="G16" s="69">
        <v>5.3157894736842106</v>
      </c>
      <c r="H16" s="70">
        <v>1.1052631578947369</v>
      </c>
      <c r="I16" s="22"/>
      <c r="J16" s="90"/>
      <c r="K16" s="93" t="s">
        <v>100</v>
      </c>
      <c r="L16" s="93"/>
      <c r="M16" s="67">
        <v>548.32799999999997</v>
      </c>
      <c r="N16" s="68">
        <v>22</v>
      </c>
      <c r="O16" s="69">
        <v>5.3478260869565215</v>
      </c>
      <c r="P16" s="70">
        <v>0.47826086956521741</v>
      </c>
    </row>
    <row r="17" spans="2:16" ht="17.100000000000001" customHeight="1" x14ac:dyDescent="0.25">
      <c r="B17" s="88"/>
      <c r="C17" s="85" t="s">
        <v>57</v>
      </c>
      <c r="D17" s="86"/>
      <c r="E17" s="67">
        <v>542.18000000000006</v>
      </c>
      <c r="F17" s="68">
        <v>10</v>
      </c>
      <c r="G17" s="69">
        <v>4.2</v>
      </c>
      <c r="H17" s="70">
        <v>0.5</v>
      </c>
      <c r="I17" s="22"/>
      <c r="J17" s="90"/>
      <c r="K17" s="93" t="s">
        <v>101</v>
      </c>
      <c r="L17" s="93"/>
      <c r="M17" s="67">
        <v>548.32799999999997</v>
      </c>
      <c r="N17" s="68">
        <v>14</v>
      </c>
      <c r="O17" s="69">
        <v>4.4285714285714288</v>
      </c>
      <c r="P17" s="70">
        <v>1.2857142857142858</v>
      </c>
    </row>
    <row r="18" spans="2:16" ht="17.100000000000001" customHeight="1" x14ac:dyDescent="0.25">
      <c r="B18" s="88"/>
      <c r="C18" s="85" t="s">
        <v>58</v>
      </c>
      <c r="D18" s="86"/>
      <c r="E18" s="67">
        <v>546.31999999999994</v>
      </c>
      <c r="F18" s="68">
        <v>33</v>
      </c>
      <c r="G18" s="69">
        <v>4.0303030303030303</v>
      </c>
      <c r="H18" s="70">
        <v>0.84848484848484851</v>
      </c>
      <c r="I18" s="22"/>
      <c r="J18" s="90"/>
      <c r="K18" s="93" t="s">
        <v>102</v>
      </c>
      <c r="L18" s="93"/>
      <c r="M18" s="67">
        <v>550.25599999999997</v>
      </c>
      <c r="N18" s="68">
        <v>17</v>
      </c>
      <c r="O18" s="69">
        <v>2.8823529411764706</v>
      </c>
      <c r="P18" s="70">
        <v>0.41176470588235292</v>
      </c>
    </row>
    <row r="19" spans="2:16" ht="17.100000000000001" customHeight="1" x14ac:dyDescent="0.25">
      <c r="B19" s="88"/>
      <c r="C19" s="85" t="s">
        <v>72</v>
      </c>
      <c r="D19" s="86"/>
      <c r="E19" s="67">
        <v>549.5</v>
      </c>
      <c r="F19" s="68">
        <v>11</v>
      </c>
      <c r="G19" s="69">
        <v>5.75</v>
      </c>
      <c r="H19" s="70">
        <v>1.5</v>
      </c>
      <c r="I19" s="22"/>
      <c r="J19" s="90"/>
      <c r="K19" s="93" t="s">
        <v>103</v>
      </c>
      <c r="L19" s="93"/>
      <c r="M19" s="67">
        <v>550.11199999999997</v>
      </c>
      <c r="N19" s="68">
        <v>19</v>
      </c>
      <c r="O19" s="69">
        <v>3.45</v>
      </c>
      <c r="P19" s="70">
        <v>0.5</v>
      </c>
    </row>
    <row r="20" spans="2:16" ht="17.100000000000001" customHeight="1" x14ac:dyDescent="0.25">
      <c r="B20" s="88"/>
      <c r="C20" s="85" t="s">
        <v>73</v>
      </c>
      <c r="D20" s="86"/>
      <c r="E20" s="67">
        <v>549.1</v>
      </c>
      <c r="F20" s="68">
        <v>16</v>
      </c>
      <c r="G20" s="69">
        <v>3.7647058823529411</v>
      </c>
      <c r="H20" s="70">
        <v>0.82352941176470584</v>
      </c>
      <c r="I20" s="22"/>
      <c r="J20" s="90"/>
      <c r="K20" s="93" t="s">
        <v>104</v>
      </c>
      <c r="L20" s="93"/>
      <c r="M20" s="67">
        <v>550.25599999999997</v>
      </c>
      <c r="N20" s="68">
        <v>25</v>
      </c>
      <c r="O20" s="69">
        <v>3.0384615384615383</v>
      </c>
      <c r="P20" s="70">
        <v>0.57692307692307687</v>
      </c>
    </row>
    <row r="21" spans="2:16" ht="17.100000000000001" customHeight="1" x14ac:dyDescent="0.25">
      <c r="B21" s="89"/>
      <c r="C21" s="85" t="s">
        <v>74</v>
      </c>
      <c r="D21" s="86"/>
      <c r="E21" s="67">
        <v>548.5</v>
      </c>
      <c r="F21" s="68">
        <v>16</v>
      </c>
      <c r="G21" s="69">
        <v>4.2352941176470589</v>
      </c>
      <c r="H21" s="70">
        <v>0.47058823529411764</v>
      </c>
      <c r="I21" s="22"/>
      <c r="J21" s="90"/>
      <c r="K21" s="93" t="s">
        <v>105</v>
      </c>
      <c r="L21" s="93"/>
      <c r="M21" s="67">
        <v>552.01199999999994</v>
      </c>
      <c r="N21" s="68">
        <v>19</v>
      </c>
      <c r="O21" s="69">
        <v>4.4444444444444446</v>
      </c>
      <c r="P21" s="70">
        <v>0.72222222222222221</v>
      </c>
    </row>
    <row r="22" spans="2:16" ht="17.100000000000001" customHeight="1" x14ac:dyDescent="0.25">
      <c r="B22" s="71" t="s">
        <v>126</v>
      </c>
      <c r="C22" s="85" t="s">
        <v>76</v>
      </c>
      <c r="D22" s="86"/>
      <c r="E22" s="67">
        <v>550.66</v>
      </c>
      <c r="F22" s="68">
        <v>18</v>
      </c>
      <c r="G22" s="69">
        <v>5.2222222222222223</v>
      </c>
      <c r="H22" s="70">
        <v>0.83333333333333337</v>
      </c>
      <c r="I22" s="22"/>
      <c r="J22" s="90"/>
      <c r="K22" s="93" t="s">
        <v>139</v>
      </c>
      <c r="L22" s="93"/>
      <c r="M22" s="67">
        <v>548.32799999999997</v>
      </c>
      <c r="N22" s="68">
        <v>20</v>
      </c>
      <c r="O22" s="69" t="s">
        <v>26</v>
      </c>
      <c r="P22" s="70" t="s">
        <v>26</v>
      </c>
    </row>
    <row r="23" spans="2:16" ht="17.100000000000001" customHeight="1" x14ac:dyDescent="0.25">
      <c r="B23" s="71" t="s">
        <v>128</v>
      </c>
      <c r="C23" s="85" t="s">
        <v>75</v>
      </c>
      <c r="D23" s="86"/>
      <c r="E23" s="67">
        <v>547.11999999999989</v>
      </c>
      <c r="F23" s="68">
        <v>12</v>
      </c>
      <c r="G23" s="69">
        <v>3.75</v>
      </c>
      <c r="H23" s="70">
        <v>0.16666666666666666</v>
      </c>
      <c r="I23" s="22"/>
      <c r="J23" s="90"/>
      <c r="K23" s="93" t="s">
        <v>106</v>
      </c>
      <c r="L23" s="93"/>
      <c r="M23" s="67">
        <v>550.25599999999997</v>
      </c>
      <c r="N23" s="68">
        <v>25</v>
      </c>
      <c r="O23" s="69">
        <v>3.1714285714285713</v>
      </c>
      <c r="P23" s="70">
        <v>0.94285714285714284</v>
      </c>
    </row>
    <row r="24" spans="2:16" ht="17.100000000000001" customHeight="1" x14ac:dyDescent="0.25">
      <c r="B24" s="87" t="s">
        <v>5</v>
      </c>
      <c r="C24" s="85" t="s">
        <v>59</v>
      </c>
      <c r="D24" s="86"/>
      <c r="E24" s="67">
        <v>552.05999999999995</v>
      </c>
      <c r="F24" s="68">
        <v>29</v>
      </c>
      <c r="G24" s="69">
        <v>3.7096774193548385</v>
      </c>
      <c r="H24" s="70">
        <v>0.67741935483870963</v>
      </c>
      <c r="I24" s="22"/>
      <c r="J24" s="90"/>
      <c r="K24" s="93" t="s">
        <v>107</v>
      </c>
      <c r="L24" s="93"/>
      <c r="M24" s="67">
        <v>546.928</v>
      </c>
      <c r="N24" s="68">
        <v>18</v>
      </c>
      <c r="O24" s="69">
        <v>3.1818181818181817</v>
      </c>
      <c r="P24" s="70">
        <v>0.54545454545454541</v>
      </c>
    </row>
    <row r="25" spans="2:16" ht="17.100000000000001" customHeight="1" x14ac:dyDescent="0.25">
      <c r="B25" s="88"/>
      <c r="C25" s="85" t="s">
        <v>135</v>
      </c>
      <c r="D25" s="86"/>
      <c r="E25" s="67">
        <v>552.05999999999995</v>
      </c>
      <c r="F25" s="68">
        <v>56</v>
      </c>
      <c r="G25" s="69" t="s">
        <v>26</v>
      </c>
      <c r="H25" s="70" t="s">
        <v>26</v>
      </c>
      <c r="I25" s="22"/>
      <c r="J25" s="90"/>
      <c r="K25" s="93" t="s">
        <v>108</v>
      </c>
      <c r="L25" s="93"/>
      <c r="M25" s="67">
        <v>546.928</v>
      </c>
      <c r="N25" s="68">
        <v>12</v>
      </c>
      <c r="O25" s="69">
        <v>4.882352941176471</v>
      </c>
      <c r="P25" s="70">
        <v>0.52941176470588236</v>
      </c>
    </row>
    <row r="26" spans="2:16" ht="17.100000000000001" customHeight="1" x14ac:dyDescent="0.25">
      <c r="B26" s="88"/>
      <c r="C26" s="85" t="s">
        <v>60</v>
      </c>
      <c r="D26" s="86"/>
      <c r="E26" s="67">
        <v>550.66</v>
      </c>
      <c r="F26" s="68">
        <v>16</v>
      </c>
      <c r="G26" s="69">
        <v>4.0588235294117645</v>
      </c>
      <c r="H26" s="70">
        <v>0.94117647058823528</v>
      </c>
      <c r="I26" s="22"/>
      <c r="J26" s="90"/>
      <c r="K26" s="93" t="s">
        <v>109</v>
      </c>
      <c r="L26" s="93"/>
      <c r="M26" s="67">
        <v>546.928</v>
      </c>
      <c r="N26" s="68">
        <v>10</v>
      </c>
      <c r="O26" s="69">
        <v>9</v>
      </c>
      <c r="P26" s="70">
        <v>0.42857142857142855</v>
      </c>
    </row>
    <row r="27" spans="2:16" ht="17.100000000000001" customHeight="1" x14ac:dyDescent="0.25">
      <c r="B27" s="88"/>
      <c r="C27" s="85" t="s">
        <v>61</v>
      </c>
      <c r="D27" s="86"/>
      <c r="E27" s="67">
        <v>550.66</v>
      </c>
      <c r="F27" s="68">
        <v>29</v>
      </c>
      <c r="G27" s="69">
        <v>3.90625</v>
      </c>
      <c r="H27" s="70">
        <v>0.65625</v>
      </c>
      <c r="I27" s="22"/>
      <c r="J27" s="90"/>
      <c r="K27" s="93" t="s">
        <v>110</v>
      </c>
      <c r="L27" s="93"/>
      <c r="M27" s="67">
        <v>546.928</v>
      </c>
      <c r="N27" s="68">
        <v>17</v>
      </c>
      <c r="O27" s="69">
        <v>4.0909090909090908</v>
      </c>
      <c r="P27" s="70">
        <v>0.36363636363636365</v>
      </c>
    </row>
    <row r="28" spans="2:16" ht="17.100000000000001" customHeight="1" x14ac:dyDescent="0.25">
      <c r="B28" s="88"/>
      <c r="C28" s="85" t="s">
        <v>62</v>
      </c>
      <c r="D28" s="86"/>
      <c r="E28" s="67">
        <v>550.16</v>
      </c>
      <c r="F28" s="68">
        <v>12</v>
      </c>
      <c r="G28" s="69">
        <v>4.2</v>
      </c>
      <c r="H28" s="70">
        <v>1</v>
      </c>
      <c r="I28" s="22"/>
      <c r="J28" s="90"/>
      <c r="K28" s="93" t="s">
        <v>111</v>
      </c>
      <c r="L28" s="93"/>
      <c r="M28" s="67">
        <v>604.20000000000005</v>
      </c>
      <c r="N28" s="68">
        <v>44</v>
      </c>
      <c r="O28" s="69">
        <v>6.2272727272727275</v>
      </c>
      <c r="P28" s="70">
        <v>3.0909090909090908</v>
      </c>
    </row>
    <row r="29" spans="2:16" ht="17.100000000000001" customHeight="1" x14ac:dyDescent="0.25">
      <c r="B29" s="88"/>
      <c r="C29" s="85" t="s">
        <v>63</v>
      </c>
      <c r="D29" s="86"/>
      <c r="E29" s="67">
        <v>550.66</v>
      </c>
      <c r="F29" s="68">
        <v>44</v>
      </c>
      <c r="G29" s="69">
        <v>3.3617021276595747</v>
      </c>
      <c r="H29" s="70">
        <v>0.68085106382978722</v>
      </c>
      <c r="I29" s="22"/>
      <c r="J29" s="90"/>
      <c r="K29" s="93" t="s">
        <v>112</v>
      </c>
      <c r="L29" s="93"/>
      <c r="M29" s="67">
        <v>586.85599999999999</v>
      </c>
      <c r="N29" s="68">
        <v>32</v>
      </c>
      <c r="O29" s="69">
        <v>4.8125</v>
      </c>
      <c r="P29" s="70">
        <v>0.21875</v>
      </c>
    </row>
    <row r="30" spans="2:16" ht="17.100000000000001" customHeight="1" x14ac:dyDescent="0.25">
      <c r="B30" s="88"/>
      <c r="C30" s="85" t="s">
        <v>64</v>
      </c>
      <c r="D30" s="86"/>
      <c r="E30" s="67">
        <v>550.16</v>
      </c>
      <c r="F30" s="68">
        <v>30</v>
      </c>
      <c r="G30" s="69">
        <v>3.375</v>
      </c>
      <c r="H30" s="70">
        <v>0.34375</v>
      </c>
      <c r="I30" s="22"/>
      <c r="J30" s="90"/>
      <c r="K30" s="93" t="s">
        <v>113</v>
      </c>
      <c r="L30" s="93"/>
      <c r="M30" s="67">
        <v>591.6</v>
      </c>
      <c r="N30" s="68">
        <v>33</v>
      </c>
      <c r="O30" s="69">
        <v>4.53125</v>
      </c>
      <c r="P30" s="70">
        <v>0.8125</v>
      </c>
    </row>
    <row r="31" spans="2:16" ht="17.100000000000001" customHeight="1" x14ac:dyDescent="0.25">
      <c r="B31" s="88"/>
      <c r="C31" s="85" t="s">
        <v>65</v>
      </c>
      <c r="D31" s="86"/>
      <c r="E31" s="67">
        <v>550.66</v>
      </c>
      <c r="F31" s="68">
        <v>22</v>
      </c>
      <c r="G31" s="69">
        <v>3</v>
      </c>
      <c r="H31" s="70">
        <v>0.45833333333333331</v>
      </c>
      <c r="I31" s="22"/>
      <c r="J31" s="90"/>
      <c r="K31" s="93" t="s">
        <v>114</v>
      </c>
      <c r="L31" s="93"/>
      <c r="M31" s="67">
        <v>579.14400000000001</v>
      </c>
      <c r="N31" s="68">
        <v>15</v>
      </c>
      <c r="O31" s="69">
        <v>7.5333333333333332</v>
      </c>
      <c r="P31" s="70">
        <v>1.2</v>
      </c>
    </row>
    <row r="32" spans="2:16" ht="17.100000000000001" customHeight="1" x14ac:dyDescent="0.25">
      <c r="B32" s="88"/>
      <c r="C32" s="85" t="s">
        <v>66</v>
      </c>
      <c r="D32" s="86"/>
      <c r="E32" s="67">
        <v>551.16</v>
      </c>
      <c r="F32" s="68">
        <v>76</v>
      </c>
      <c r="G32" s="69">
        <v>3.2654867256637168</v>
      </c>
      <c r="H32" s="70">
        <v>0.68141592920353977</v>
      </c>
      <c r="I32" s="22"/>
      <c r="J32" s="71" t="s">
        <v>127</v>
      </c>
      <c r="K32" s="93" t="s">
        <v>115</v>
      </c>
      <c r="L32" s="93"/>
      <c r="M32" s="67">
        <v>588.74</v>
      </c>
      <c r="N32" s="68">
        <v>13</v>
      </c>
      <c r="O32" s="69">
        <v>5</v>
      </c>
      <c r="P32" s="70">
        <v>0.15384615384615385</v>
      </c>
    </row>
    <row r="33" spans="2:16" ht="17.100000000000001" customHeight="1" x14ac:dyDescent="0.25">
      <c r="B33" s="88"/>
      <c r="C33" s="85" t="s">
        <v>67</v>
      </c>
      <c r="D33" s="86"/>
      <c r="E33" s="67">
        <v>555.28</v>
      </c>
      <c r="F33" s="68">
        <v>30</v>
      </c>
      <c r="G33" s="69">
        <v>3.09375</v>
      </c>
      <c r="H33" s="70">
        <v>0.75</v>
      </c>
      <c r="I33" s="22"/>
      <c r="J33" s="90" t="s">
        <v>132</v>
      </c>
      <c r="K33" s="93" t="s">
        <v>116</v>
      </c>
      <c r="L33" s="93"/>
      <c r="M33" s="67">
        <v>628.23199999999997</v>
      </c>
      <c r="N33" s="68">
        <v>2</v>
      </c>
      <c r="O33" s="69">
        <v>9.5</v>
      </c>
      <c r="P33" s="70">
        <v>0.5</v>
      </c>
    </row>
    <row r="34" spans="2:16" ht="17.100000000000001" customHeight="1" x14ac:dyDescent="0.25">
      <c r="B34" s="88"/>
      <c r="C34" s="85" t="s">
        <v>68</v>
      </c>
      <c r="D34" s="86"/>
      <c r="E34" s="67">
        <v>556.5</v>
      </c>
      <c r="F34" s="68">
        <v>12</v>
      </c>
      <c r="G34" s="69">
        <v>4</v>
      </c>
      <c r="H34" s="70">
        <v>0.46153846153846156</v>
      </c>
      <c r="I34" s="22"/>
      <c r="J34" s="90"/>
      <c r="K34" s="93" t="s">
        <v>117</v>
      </c>
      <c r="L34" s="93"/>
      <c r="M34" s="67">
        <v>623.23199999999997</v>
      </c>
      <c r="N34" s="68">
        <v>5</v>
      </c>
      <c r="O34" s="69">
        <v>5.666666666666667</v>
      </c>
      <c r="P34" s="70">
        <v>0.33333333333333331</v>
      </c>
    </row>
    <row r="35" spans="2:16" ht="17.100000000000001" customHeight="1" x14ac:dyDescent="0.25">
      <c r="B35" s="88"/>
      <c r="C35" s="85" t="s">
        <v>69</v>
      </c>
      <c r="D35" s="86"/>
      <c r="E35" s="67">
        <v>548.9</v>
      </c>
      <c r="F35" s="68">
        <v>33</v>
      </c>
      <c r="G35" s="69">
        <v>3.8048780487804876</v>
      </c>
      <c r="H35" s="70">
        <v>0.46341463414634149</v>
      </c>
      <c r="I35" s="22"/>
      <c r="J35" s="90"/>
      <c r="K35" s="93" t="s">
        <v>118</v>
      </c>
      <c r="L35" s="93"/>
      <c r="M35" s="67">
        <v>623.41200000000003</v>
      </c>
      <c r="N35" s="68">
        <v>9</v>
      </c>
      <c r="O35" s="69">
        <v>4.8888888888888893</v>
      </c>
      <c r="P35" s="70">
        <v>0.1111111111111111</v>
      </c>
    </row>
    <row r="36" spans="2:16" ht="17.100000000000001" customHeight="1" x14ac:dyDescent="0.25">
      <c r="B36" s="88"/>
      <c r="C36" s="85" t="s">
        <v>70</v>
      </c>
      <c r="D36" s="86"/>
      <c r="E36" s="67">
        <v>547.11999999999989</v>
      </c>
      <c r="F36" s="68">
        <v>12</v>
      </c>
      <c r="G36" s="69">
        <v>3.8571428571428572</v>
      </c>
      <c r="H36" s="70">
        <v>0.35714285714285715</v>
      </c>
      <c r="I36" s="22"/>
      <c r="J36" s="90"/>
      <c r="K36" s="93" t="s">
        <v>119</v>
      </c>
      <c r="L36" s="93"/>
      <c r="M36" s="67">
        <v>628.23199999999997</v>
      </c>
      <c r="N36" s="68">
        <v>2</v>
      </c>
      <c r="O36" s="69">
        <v>12.5</v>
      </c>
      <c r="P36" s="70">
        <v>0.5</v>
      </c>
    </row>
    <row r="37" spans="2:16" ht="17.100000000000001" customHeight="1" x14ac:dyDescent="0.25">
      <c r="B37" s="88"/>
      <c r="C37" s="85" t="s">
        <v>71</v>
      </c>
      <c r="D37" s="86"/>
      <c r="E37" s="67">
        <v>548.9</v>
      </c>
      <c r="F37" s="68">
        <v>27</v>
      </c>
      <c r="G37" s="69">
        <v>3.5</v>
      </c>
      <c r="H37" s="70">
        <v>0.15384615384615385</v>
      </c>
      <c r="I37" s="22"/>
      <c r="J37" s="90"/>
      <c r="K37" s="93" t="s">
        <v>120</v>
      </c>
      <c r="L37" s="93"/>
      <c r="M37" s="67">
        <v>623.41200000000003</v>
      </c>
      <c r="N37" s="68">
        <v>9</v>
      </c>
      <c r="O37" s="69">
        <v>6.2222222222222223</v>
      </c>
      <c r="P37" s="70">
        <v>0.1111111111111111</v>
      </c>
    </row>
    <row r="38" spans="2:16" ht="17.100000000000001" customHeight="1" x14ac:dyDescent="0.25">
      <c r="B38" s="89"/>
      <c r="C38" s="85" t="s">
        <v>136</v>
      </c>
      <c r="D38" s="86"/>
      <c r="E38" s="67">
        <v>550.9</v>
      </c>
      <c r="F38" s="68">
        <v>5</v>
      </c>
      <c r="G38" s="69" t="s">
        <v>26</v>
      </c>
      <c r="H38" s="70" t="s">
        <v>26</v>
      </c>
      <c r="I38" s="22"/>
      <c r="J38" s="90" t="s">
        <v>133</v>
      </c>
      <c r="K38" s="85" t="s">
        <v>121</v>
      </c>
      <c r="L38" s="86"/>
      <c r="M38" s="67">
        <v>618.37199999999996</v>
      </c>
      <c r="N38" s="68">
        <v>33</v>
      </c>
      <c r="O38" s="69">
        <v>3.5454545454545454</v>
      </c>
      <c r="P38" s="70">
        <v>0.24242424242424243</v>
      </c>
    </row>
    <row r="39" spans="2:16" ht="17.100000000000001" customHeight="1" x14ac:dyDescent="0.25">
      <c r="B39" s="87" t="s">
        <v>21</v>
      </c>
      <c r="C39" s="85" t="s">
        <v>79</v>
      </c>
      <c r="D39" s="86"/>
      <c r="E39" s="67">
        <v>548.32799999999997</v>
      </c>
      <c r="F39" s="68">
        <v>15</v>
      </c>
      <c r="G39" s="69">
        <v>3.5333333333333332</v>
      </c>
      <c r="H39" s="70">
        <v>0.93333333333333335</v>
      </c>
      <c r="I39" s="22"/>
      <c r="J39" s="90"/>
      <c r="K39" s="85" t="s">
        <v>122</v>
      </c>
      <c r="L39" s="86"/>
      <c r="M39" s="67">
        <v>620.96</v>
      </c>
      <c r="N39" s="68">
        <v>20</v>
      </c>
      <c r="O39" s="69">
        <v>4.4000000000000004</v>
      </c>
      <c r="P39" s="70">
        <v>0.35</v>
      </c>
    </row>
    <row r="40" spans="2:16" ht="17.100000000000001" customHeight="1" x14ac:dyDescent="0.25">
      <c r="B40" s="88"/>
      <c r="C40" s="85" t="s">
        <v>80</v>
      </c>
      <c r="D40" s="86"/>
      <c r="E40" s="67">
        <v>550.25599999999997</v>
      </c>
      <c r="F40" s="68">
        <v>19</v>
      </c>
      <c r="G40" s="69">
        <v>4</v>
      </c>
      <c r="H40" s="70">
        <v>0.55000000000000004</v>
      </c>
      <c r="I40" s="22"/>
      <c r="J40" s="90"/>
      <c r="K40" s="85" t="s">
        <v>123</v>
      </c>
      <c r="L40" s="86"/>
      <c r="M40" s="67">
        <v>613.88</v>
      </c>
      <c r="N40" s="68">
        <v>25</v>
      </c>
      <c r="O40" s="69">
        <v>4.16</v>
      </c>
      <c r="P40" s="70">
        <v>0.2</v>
      </c>
    </row>
    <row r="41" spans="2:16" ht="17.100000000000001" customHeight="1" x14ac:dyDescent="0.25">
      <c r="B41" s="88"/>
      <c r="C41" s="85" t="s">
        <v>81</v>
      </c>
      <c r="D41" s="86"/>
      <c r="E41" s="67">
        <v>550.25599999999997</v>
      </c>
      <c r="F41" s="68">
        <v>20</v>
      </c>
      <c r="G41" s="69">
        <v>3.2</v>
      </c>
      <c r="H41" s="70">
        <v>0.75</v>
      </c>
      <c r="I41" s="22"/>
      <c r="J41" s="90"/>
      <c r="K41" s="85" t="s">
        <v>140</v>
      </c>
      <c r="L41" s="86"/>
      <c r="M41" s="67">
        <v>330.1925</v>
      </c>
      <c r="N41" s="68">
        <v>19</v>
      </c>
      <c r="O41" s="69">
        <v>2.16</v>
      </c>
      <c r="P41" s="70">
        <v>0.16</v>
      </c>
    </row>
    <row r="42" spans="2:16" ht="17.100000000000001" customHeight="1" x14ac:dyDescent="0.25">
      <c r="B42" s="88"/>
      <c r="C42" s="85" t="s">
        <v>82</v>
      </c>
      <c r="D42" s="86"/>
      <c r="E42" s="67">
        <v>551.31200000000001</v>
      </c>
      <c r="F42" s="68">
        <v>16</v>
      </c>
      <c r="G42" s="69">
        <v>4.7058823529411766</v>
      </c>
      <c r="H42" s="70">
        <v>0.88235294117647056</v>
      </c>
      <c r="I42" s="22"/>
      <c r="J42" s="90"/>
      <c r="K42" s="85" t="s">
        <v>142</v>
      </c>
      <c r="L42" s="86"/>
      <c r="M42" s="67">
        <v>680.98950000000002</v>
      </c>
      <c r="N42" s="68">
        <v>21</v>
      </c>
      <c r="O42" s="69">
        <v>3.5714285714285716</v>
      </c>
      <c r="P42" s="70">
        <v>0.23809523809523808</v>
      </c>
    </row>
    <row r="43" spans="2:16" ht="17.100000000000001" customHeight="1" x14ac:dyDescent="0.25">
      <c r="B43" s="88"/>
      <c r="C43" s="85" t="s">
        <v>83</v>
      </c>
      <c r="D43" s="86"/>
      <c r="E43" s="67">
        <v>551.31200000000001</v>
      </c>
      <c r="F43" s="68">
        <v>19</v>
      </c>
      <c r="G43" s="69">
        <v>4.6190476190476186</v>
      </c>
      <c r="H43" s="70">
        <v>0.8571428571428571</v>
      </c>
      <c r="I43" s="22"/>
      <c r="J43" s="22"/>
      <c r="K43" s="22"/>
      <c r="L43" s="22"/>
      <c r="M43" s="22"/>
      <c r="N43" s="22"/>
      <c r="O43" s="22"/>
      <c r="P43" s="22"/>
    </row>
    <row r="44" spans="2:16" ht="17.100000000000001" customHeight="1" x14ac:dyDescent="0.25">
      <c r="B44" s="88"/>
      <c r="C44" s="85" t="s">
        <v>84</v>
      </c>
      <c r="D44" s="86"/>
      <c r="E44" s="67">
        <v>544.62400000000002</v>
      </c>
      <c r="F44" s="68">
        <v>12</v>
      </c>
      <c r="G44" s="69">
        <v>4.166666666666667</v>
      </c>
      <c r="H44" s="70">
        <v>1</v>
      </c>
      <c r="I44" s="22"/>
      <c r="J44" s="22"/>
      <c r="K44" s="22"/>
      <c r="L44" s="72" t="s">
        <v>140</v>
      </c>
      <c r="M44" s="22" t="s">
        <v>156</v>
      </c>
      <c r="N44" s="22"/>
      <c r="O44" s="22"/>
      <c r="P44" s="22"/>
    </row>
    <row r="45" spans="2:16" ht="17.100000000000001" customHeight="1" x14ac:dyDescent="0.25">
      <c r="B45" s="88"/>
      <c r="C45" s="85" t="s">
        <v>85</v>
      </c>
      <c r="D45" s="86"/>
      <c r="E45" s="67">
        <v>555.41600000000005</v>
      </c>
      <c r="F45" s="68">
        <v>23</v>
      </c>
      <c r="G45" s="69">
        <v>3.0434782608695654</v>
      </c>
      <c r="H45" s="70">
        <v>0.82608695652173914</v>
      </c>
      <c r="I45" s="22"/>
      <c r="J45" s="22"/>
      <c r="K45" s="22"/>
      <c r="L45" s="72" t="s">
        <v>142</v>
      </c>
      <c r="M45" s="22" t="s">
        <v>157</v>
      </c>
      <c r="N45" s="22"/>
      <c r="O45" s="22"/>
      <c r="P45" s="22"/>
    </row>
    <row r="46" spans="2:16" ht="17.100000000000001" customHeight="1" x14ac:dyDescent="0.25">
      <c r="B46" s="88"/>
      <c r="C46" s="85" t="s">
        <v>137</v>
      </c>
      <c r="D46" s="86"/>
      <c r="E46" s="67">
        <v>554.61599999999999</v>
      </c>
      <c r="F46" s="68">
        <v>34</v>
      </c>
      <c r="G46" s="69" t="s">
        <v>26</v>
      </c>
      <c r="H46" s="70" t="s">
        <v>26</v>
      </c>
      <c r="I46" s="22"/>
      <c r="J46" s="22"/>
      <c r="K46" s="22"/>
      <c r="L46" s="22"/>
      <c r="M46" s="22"/>
      <c r="N46" s="22"/>
      <c r="O46" s="22"/>
      <c r="P46" s="22"/>
    </row>
    <row r="47" spans="2:16" ht="17.100000000000001" customHeight="1" x14ac:dyDescent="0.25">
      <c r="B47" s="88"/>
      <c r="C47" s="85" t="s">
        <v>125</v>
      </c>
      <c r="D47" s="86"/>
      <c r="E47" s="67">
        <v>554.61599999999999</v>
      </c>
      <c r="F47" s="68">
        <v>53</v>
      </c>
      <c r="G47" s="69">
        <v>3.8974358974358974</v>
      </c>
      <c r="H47" s="70">
        <v>0.66666666666666663</v>
      </c>
      <c r="I47" s="22"/>
      <c r="J47" s="22"/>
      <c r="K47" s="22"/>
      <c r="L47" s="22"/>
      <c r="M47" s="22"/>
      <c r="N47" s="22"/>
      <c r="O47" s="22"/>
      <c r="P47" s="22"/>
    </row>
    <row r="48" spans="2:16" ht="17.100000000000001" customHeight="1" x14ac:dyDescent="0.25">
      <c r="B48" s="88"/>
      <c r="C48" s="85" t="s">
        <v>138</v>
      </c>
      <c r="D48" s="86"/>
      <c r="E48" s="67">
        <v>555.41600000000005</v>
      </c>
      <c r="F48" s="68">
        <v>12</v>
      </c>
      <c r="G48" s="69" t="s">
        <v>26</v>
      </c>
      <c r="H48" s="70" t="s">
        <v>26</v>
      </c>
      <c r="I48" s="22"/>
      <c r="J48" s="22"/>
      <c r="K48" s="22"/>
      <c r="L48" s="22"/>
      <c r="M48" s="22"/>
      <c r="N48" s="22"/>
      <c r="O48" s="22"/>
      <c r="P48" s="22"/>
    </row>
    <row r="49" spans="2:16" ht="17.100000000000001" customHeight="1" x14ac:dyDescent="0.25">
      <c r="B49" s="88"/>
      <c r="C49" s="85" t="s">
        <v>86</v>
      </c>
      <c r="D49" s="86"/>
      <c r="E49" s="67">
        <v>552.11199999999997</v>
      </c>
      <c r="F49" s="68">
        <v>24</v>
      </c>
      <c r="G49" s="69">
        <v>4.04</v>
      </c>
      <c r="H49" s="70">
        <v>0.64</v>
      </c>
      <c r="I49" s="22"/>
      <c r="J49" s="22"/>
      <c r="K49" s="22"/>
      <c r="L49" s="22"/>
      <c r="M49" s="22"/>
      <c r="N49" s="22"/>
      <c r="O49" s="22"/>
      <c r="P49" s="22"/>
    </row>
    <row r="50" spans="2:16" ht="17.100000000000001" customHeight="1" x14ac:dyDescent="0.25">
      <c r="B50" s="88"/>
      <c r="C50" s="85" t="s">
        <v>87</v>
      </c>
      <c r="D50" s="86"/>
      <c r="E50" s="67">
        <v>555.41600000000005</v>
      </c>
      <c r="F50" s="68">
        <v>32</v>
      </c>
      <c r="G50" s="69">
        <v>3.75</v>
      </c>
      <c r="H50" s="70">
        <v>0.6</v>
      </c>
      <c r="I50" s="22"/>
      <c r="J50" s="22"/>
      <c r="K50" s="22"/>
      <c r="L50" s="22"/>
      <c r="M50" s="22"/>
      <c r="N50" s="22"/>
      <c r="O50" s="22"/>
      <c r="P50" s="22"/>
    </row>
    <row r="51" spans="2:16" ht="17.100000000000001" customHeight="1" x14ac:dyDescent="0.25">
      <c r="B51" s="88"/>
      <c r="C51" s="85" t="s">
        <v>88</v>
      </c>
      <c r="D51" s="86"/>
      <c r="E51" s="67">
        <v>554.61599999999999</v>
      </c>
      <c r="F51" s="68">
        <v>13</v>
      </c>
      <c r="G51" s="69">
        <v>5.2352941176470589</v>
      </c>
      <c r="H51" s="70">
        <v>0.23529411764705882</v>
      </c>
      <c r="I51" s="22"/>
      <c r="J51" s="22"/>
      <c r="K51" s="22"/>
      <c r="L51" s="22"/>
      <c r="M51" s="22"/>
      <c r="N51" s="22"/>
      <c r="O51" s="22"/>
      <c r="P51" s="22"/>
    </row>
    <row r="52" spans="2:16" ht="17.100000000000001" customHeight="1" x14ac:dyDescent="0.25">
      <c r="B52" s="88"/>
      <c r="C52" s="85" t="s">
        <v>89</v>
      </c>
      <c r="D52" s="86"/>
      <c r="E52" s="67">
        <v>555.41600000000005</v>
      </c>
      <c r="F52" s="68">
        <v>20</v>
      </c>
      <c r="G52" s="69">
        <v>4.4400000000000004</v>
      </c>
      <c r="H52" s="70">
        <v>0.56000000000000005</v>
      </c>
      <c r="I52" s="22"/>
      <c r="J52" s="22"/>
      <c r="K52" s="22"/>
      <c r="L52" s="22"/>
      <c r="M52" s="22"/>
      <c r="N52" s="22"/>
      <c r="O52" s="22"/>
      <c r="P52" s="22"/>
    </row>
    <row r="53" spans="2:16" ht="17.100000000000001" customHeight="1" x14ac:dyDescent="0.25">
      <c r="B53" s="88"/>
      <c r="C53" s="85" t="s">
        <v>90</v>
      </c>
      <c r="D53" s="86"/>
      <c r="E53" s="67">
        <v>549.32799999999997</v>
      </c>
      <c r="F53" s="68">
        <v>19</v>
      </c>
      <c r="G53" s="69">
        <v>7.2222222222222223</v>
      </c>
      <c r="H53" s="70">
        <v>0.16666666666666666</v>
      </c>
      <c r="I53" s="22"/>
      <c r="J53" s="22"/>
      <c r="K53" s="22"/>
      <c r="L53" s="22"/>
      <c r="M53" s="22"/>
      <c r="N53" s="22"/>
      <c r="O53" s="22"/>
      <c r="P53" s="22"/>
    </row>
    <row r="54" spans="2:16" ht="17.100000000000001" customHeight="1" x14ac:dyDescent="0.25">
      <c r="B54" s="88"/>
      <c r="C54" s="85" t="s">
        <v>91</v>
      </c>
      <c r="D54" s="86"/>
      <c r="E54" s="67">
        <v>554.91600000000005</v>
      </c>
      <c r="F54" s="68">
        <v>9</v>
      </c>
      <c r="G54" s="69">
        <v>6.9</v>
      </c>
      <c r="H54" s="70">
        <v>1</v>
      </c>
      <c r="I54" s="22"/>
      <c r="J54" s="22"/>
      <c r="K54" s="22"/>
      <c r="L54" s="22"/>
      <c r="M54" s="22"/>
      <c r="N54" s="22"/>
      <c r="O54" s="22"/>
      <c r="P54" s="22"/>
    </row>
    <row r="55" spans="2:16" ht="17.100000000000001" customHeight="1" x14ac:dyDescent="0.25">
      <c r="B55" s="89"/>
      <c r="C55" s="85" t="s">
        <v>92</v>
      </c>
      <c r="D55" s="86"/>
      <c r="E55" s="67">
        <v>548.32799999999997</v>
      </c>
      <c r="F55" s="68">
        <v>19</v>
      </c>
      <c r="G55" s="69">
        <v>3.6315789473684212</v>
      </c>
      <c r="H55" s="70">
        <v>0.42105263157894735</v>
      </c>
      <c r="I55" s="22"/>
      <c r="J55" s="22"/>
      <c r="K55" s="22"/>
      <c r="L55" s="22"/>
      <c r="M55" s="22"/>
      <c r="N55" s="22"/>
      <c r="O55" s="22"/>
      <c r="P55" s="22"/>
    </row>
  </sheetData>
  <sheetProtection algorithmName="SHA-512" hashValue="XZkYlSxt6KGSsKctfdSvmkXDOggI7hxO8XfR/zTusS2NzBDKo3LudL7qHgTltCWqznqKm1qlyuUszFzbYN4j/Q==" saltValue="Y5N1tqp8Xn54+UPcGB7zag==" spinCount="100000" sheet="1" objects="1" scenarios="1"/>
  <mergeCells count="95">
    <mergeCell ref="K39:L39"/>
    <mergeCell ref="K40:L40"/>
    <mergeCell ref="K41:L41"/>
    <mergeCell ref="K42:L42"/>
    <mergeCell ref="K6:L6"/>
    <mergeCell ref="K34:L34"/>
    <mergeCell ref="K35:L35"/>
    <mergeCell ref="K36:L36"/>
    <mergeCell ref="K37:L37"/>
    <mergeCell ref="K38:L38"/>
    <mergeCell ref="K26:L26"/>
    <mergeCell ref="K14:L14"/>
    <mergeCell ref="K15:L15"/>
    <mergeCell ref="K16:L16"/>
    <mergeCell ref="K17:L17"/>
    <mergeCell ref="K18:L18"/>
    <mergeCell ref="B2:B3"/>
    <mergeCell ref="K22:L22"/>
    <mergeCell ref="J2:J3"/>
    <mergeCell ref="J9:J31"/>
    <mergeCell ref="K33:L33"/>
    <mergeCell ref="K27:L27"/>
    <mergeCell ref="K28:L28"/>
    <mergeCell ref="K29:L29"/>
    <mergeCell ref="K30:L30"/>
    <mergeCell ref="K31:L31"/>
    <mergeCell ref="K32:L32"/>
    <mergeCell ref="K20:L20"/>
    <mergeCell ref="K21:L21"/>
    <mergeCell ref="K23:L23"/>
    <mergeCell ref="K24:L24"/>
    <mergeCell ref="K25:L25"/>
    <mergeCell ref="K19:L19"/>
    <mergeCell ref="C53:D53"/>
    <mergeCell ref="C54:D54"/>
    <mergeCell ref="C55:D55"/>
    <mergeCell ref="K7:L7"/>
    <mergeCell ref="K8:L8"/>
    <mergeCell ref="K9:L9"/>
    <mergeCell ref="K10:L10"/>
    <mergeCell ref="K11:L11"/>
    <mergeCell ref="K12:L12"/>
    <mergeCell ref="K13:L13"/>
    <mergeCell ref="C47:D47"/>
    <mergeCell ref="C48:D48"/>
    <mergeCell ref="C49:D49"/>
    <mergeCell ref="C50:D50"/>
    <mergeCell ref="C51:D51"/>
    <mergeCell ref="C52:D52"/>
    <mergeCell ref="C41:D41"/>
    <mergeCell ref="C42:D42"/>
    <mergeCell ref="C43:D43"/>
    <mergeCell ref="C44:D44"/>
    <mergeCell ref="C45:D45"/>
    <mergeCell ref="C46:D46"/>
    <mergeCell ref="C26:D26"/>
    <mergeCell ref="C27:D27"/>
    <mergeCell ref="C40:D40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21:D21"/>
    <mergeCell ref="C23:D23"/>
    <mergeCell ref="C22:D22"/>
    <mergeCell ref="C24:D24"/>
    <mergeCell ref="C25:D25"/>
    <mergeCell ref="C6:D6"/>
    <mergeCell ref="C7:D7"/>
    <mergeCell ref="C8:D8"/>
    <mergeCell ref="C9:D9"/>
    <mergeCell ref="C10:D10"/>
    <mergeCell ref="C16:D16"/>
    <mergeCell ref="B7:B21"/>
    <mergeCell ref="B24:B38"/>
    <mergeCell ref="B39:B55"/>
    <mergeCell ref="J33:J37"/>
    <mergeCell ref="J38:J42"/>
    <mergeCell ref="C11:D11"/>
    <mergeCell ref="C12:D12"/>
    <mergeCell ref="C13:D13"/>
    <mergeCell ref="C14:D14"/>
    <mergeCell ref="C15:D15"/>
    <mergeCell ref="C28:D28"/>
    <mergeCell ref="C17:D17"/>
    <mergeCell ref="C18:D18"/>
    <mergeCell ref="C19:D19"/>
    <mergeCell ref="C20:D20"/>
  </mergeCells>
  <phoneticPr fontId="1" type="noConversion"/>
  <conditionalFormatting sqref="C7:H55">
    <cfRule type="expression" dxfId="1" priority="2">
      <formula>ISEVEN(ROW(C7))</formula>
    </cfRule>
  </conditionalFormatting>
  <conditionalFormatting sqref="K7:P42">
    <cfRule type="expression" dxfId="0" priority="1">
      <formula>ISEVEN(ROW(K7))</formula>
    </cfRule>
  </conditionalFormatting>
  <pageMargins left="0.25" right="0.25" top="0.75" bottom="0.75" header="0.3" footer="0.3"/>
  <pageSetup paperSize="9" scale="58" fitToHeight="0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0D6E6-7EC2-47AE-BCD5-139FE2174610}">
  <dimension ref="A1:C102"/>
  <sheetViews>
    <sheetView workbookViewId="0">
      <pane ySplit="1" topLeftCell="A2" activePane="bottomLeft" state="frozen"/>
      <selection sqref="A1:C102"/>
      <selection pane="bottomLeft"/>
    </sheetView>
  </sheetViews>
  <sheetFormatPr defaultRowHeight="13.5" x14ac:dyDescent="0.25"/>
  <sheetData>
    <row r="1" spans="1:3" ht="27" x14ac:dyDescent="0.25">
      <c r="A1" s="1" t="s">
        <v>41</v>
      </c>
      <c r="B1" s="1" t="s">
        <v>43</v>
      </c>
      <c r="C1" s="1" t="s">
        <v>44</v>
      </c>
    </row>
    <row r="2" spans="1:3" x14ac:dyDescent="0.25">
      <c r="A2">
        <v>100</v>
      </c>
      <c r="B2">
        <v>69.349999999999994</v>
      </c>
      <c r="C2">
        <v>71.75</v>
      </c>
    </row>
    <row r="3" spans="1:3" x14ac:dyDescent="0.25">
      <c r="A3">
        <v>99</v>
      </c>
      <c r="B3">
        <v>68.709999999999994</v>
      </c>
      <c r="C3">
        <v>71</v>
      </c>
    </row>
    <row r="4" spans="1:3" x14ac:dyDescent="0.25">
      <c r="A4">
        <v>98</v>
      </c>
      <c r="B4">
        <v>67.77</v>
      </c>
      <c r="C4">
        <v>69.75</v>
      </c>
    </row>
    <row r="5" spans="1:3" x14ac:dyDescent="0.25">
      <c r="A5">
        <v>97</v>
      </c>
      <c r="B5">
        <v>67.06</v>
      </c>
      <c r="C5">
        <v>68.69</v>
      </c>
    </row>
    <row r="6" spans="1:3" x14ac:dyDescent="0.25">
      <c r="A6">
        <v>96</v>
      </c>
      <c r="B6">
        <v>66.53</v>
      </c>
      <c r="C6">
        <v>68</v>
      </c>
    </row>
    <row r="7" spans="1:3" x14ac:dyDescent="0.25">
      <c r="A7">
        <v>95</v>
      </c>
      <c r="B7">
        <v>66</v>
      </c>
      <c r="C7">
        <v>67.31</v>
      </c>
    </row>
    <row r="8" spans="1:3" x14ac:dyDescent="0.25">
      <c r="A8">
        <v>94</v>
      </c>
      <c r="B8">
        <v>65.510000000000005</v>
      </c>
      <c r="C8">
        <v>66.63</v>
      </c>
    </row>
    <row r="9" spans="1:3" x14ac:dyDescent="0.25">
      <c r="A9">
        <v>93</v>
      </c>
      <c r="B9">
        <v>65.099999999999994</v>
      </c>
      <c r="C9">
        <v>66.06</v>
      </c>
    </row>
    <row r="10" spans="1:3" x14ac:dyDescent="0.25">
      <c r="A10">
        <v>92</v>
      </c>
      <c r="B10">
        <v>64.59</v>
      </c>
      <c r="C10">
        <v>65.349999999999994</v>
      </c>
    </row>
    <row r="11" spans="1:3" x14ac:dyDescent="0.25">
      <c r="A11">
        <v>91</v>
      </c>
      <c r="B11">
        <v>64.180000000000007</v>
      </c>
      <c r="C11">
        <v>64.790000000000006</v>
      </c>
    </row>
    <row r="12" spans="1:3" x14ac:dyDescent="0.25">
      <c r="A12">
        <v>90</v>
      </c>
      <c r="B12">
        <v>63.77</v>
      </c>
      <c r="C12">
        <v>64.33</v>
      </c>
    </row>
    <row r="13" spans="1:3" x14ac:dyDescent="0.25">
      <c r="A13">
        <v>89</v>
      </c>
      <c r="B13">
        <v>63.39</v>
      </c>
      <c r="C13">
        <v>63.89</v>
      </c>
    </row>
    <row r="14" spans="1:3" x14ac:dyDescent="0.25">
      <c r="A14">
        <v>88</v>
      </c>
      <c r="B14">
        <v>63</v>
      </c>
      <c r="C14">
        <v>63.42</v>
      </c>
    </row>
    <row r="15" spans="1:3" x14ac:dyDescent="0.25">
      <c r="A15">
        <v>87</v>
      </c>
      <c r="B15">
        <v>62.63</v>
      </c>
      <c r="C15">
        <v>62.96</v>
      </c>
    </row>
    <row r="16" spans="1:3" x14ac:dyDescent="0.25">
      <c r="A16">
        <v>86</v>
      </c>
      <c r="B16">
        <v>62.31</v>
      </c>
      <c r="C16">
        <v>62.56</v>
      </c>
    </row>
    <row r="17" spans="1:3" x14ac:dyDescent="0.25">
      <c r="A17">
        <v>85</v>
      </c>
      <c r="B17">
        <v>61.94</v>
      </c>
      <c r="C17">
        <v>62.07</v>
      </c>
    </row>
    <row r="18" spans="1:3" x14ac:dyDescent="0.25">
      <c r="A18">
        <v>84</v>
      </c>
      <c r="B18">
        <v>61.55</v>
      </c>
      <c r="C18">
        <v>61.56</v>
      </c>
    </row>
    <row r="19" spans="1:3" x14ac:dyDescent="0.25">
      <c r="A19">
        <v>83</v>
      </c>
      <c r="B19">
        <v>61.13</v>
      </c>
      <c r="C19">
        <v>60.98</v>
      </c>
    </row>
    <row r="20" spans="1:3" x14ac:dyDescent="0.25">
      <c r="A20">
        <v>82</v>
      </c>
      <c r="B20">
        <v>60.75</v>
      </c>
      <c r="C20">
        <v>60.43</v>
      </c>
    </row>
    <row r="21" spans="1:3" x14ac:dyDescent="0.25">
      <c r="A21">
        <v>81</v>
      </c>
      <c r="B21">
        <v>60.43</v>
      </c>
      <c r="C21">
        <v>60.03</v>
      </c>
    </row>
    <row r="22" spans="1:3" x14ac:dyDescent="0.25">
      <c r="A22">
        <v>80</v>
      </c>
      <c r="B22">
        <v>60.13</v>
      </c>
      <c r="C22">
        <v>59.66</v>
      </c>
    </row>
    <row r="23" spans="1:3" x14ac:dyDescent="0.25">
      <c r="A23">
        <v>79</v>
      </c>
      <c r="B23">
        <v>59.79</v>
      </c>
      <c r="C23">
        <v>59.24</v>
      </c>
    </row>
    <row r="24" spans="1:3" x14ac:dyDescent="0.25">
      <c r="A24">
        <v>78</v>
      </c>
      <c r="B24">
        <v>59.44</v>
      </c>
      <c r="C24">
        <v>58.82</v>
      </c>
    </row>
    <row r="25" spans="1:3" x14ac:dyDescent="0.25">
      <c r="A25">
        <v>77</v>
      </c>
      <c r="B25">
        <v>59.12</v>
      </c>
      <c r="C25">
        <v>58.47</v>
      </c>
    </row>
    <row r="26" spans="1:3" x14ac:dyDescent="0.25">
      <c r="A26">
        <v>76</v>
      </c>
      <c r="B26">
        <v>58.78</v>
      </c>
      <c r="C26">
        <v>58.03</v>
      </c>
    </row>
    <row r="27" spans="1:3" x14ac:dyDescent="0.25">
      <c r="A27">
        <v>75</v>
      </c>
      <c r="B27">
        <v>58.45</v>
      </c>
      <c r="C27">
        <v>57.66</v>
      </c>
    </row>
    <row r="28" spans="1:3" x14ac:dyDescent="0.25">
      <c r="A28">
        <v>74</v>
      </c>
      <c r="B28">
        <v>58.1</v>
      </c>
      <c r="C28">
        <v>57.24</v>
      </c>
    </row>
    <row r="29" spans="1:3" x14ac:dyDescent="0.25">
      <c r="A29">
        <v>73</v>
      </c>
      <c r="B29">
        <v>57.72</v>
      </c>
      <c r="C29">
        <v>56.76</v>
      </c>
    </row>
    <row r="30" spans="1:3" x14ac:dyDescent="0.25">
      <c r="A30">
        <v>72</v>
      </c>
      <c r="B30">
        <v>57.39</v>
      </c>
      <c r="C30">
        <v>56.4</v>
      </c>
    </row>
    <row r="31" spans="1:3" x14ac:dyDescent="0.25">
      <c r="A31">
        <v>71</v>
      </c>
      <c r="B31">
        <v>57.05</v>
      </c>
      <c r="C31">
        <v>56.01</v>
      </c>
    </row>
    <row r="32" spans="1:3" x14ac:dyDescent="0.25">
      <c r="A32">
        <v>70</v>
      </c>
      <c r="B32">
        <v>56.7</v>
      </c>
      <c r="C32">
        <v>55.65</v>
      </c>
    </row>
    <row r="33" spans="1:3" x14ac:dyDescent="0.25">
      <c r="A33">
        <v>69</v>
      </c>
      <c r="B33">
        <v>56.37</v>
      </c>
      <c r="C33">
        <v>55.29</v>
      </c>
    </row>
    <row r="34" spans="1:3" x14ac:dyDescent="0.25">
      <c r="A34">
        <v>68</v>
      </c>
      <c r="B34">
        <v>55.98</v>
      </c>
      <c r="C34">
        <v>54.93</v>
      </c>
    </row>
    <row r="35" spans="1:3" x14ac:dyDescent="0.25">
      <c r="A35">
        <v>67</v>
      </c>
      <c r="B35">
        <v>55.62</v>
      </c>
      <c r="C35">
        <v>54.58</v>
      </c>
    </row>
    <row r="36" spans="1:3" x14ac:dyDescent="0.25">
      <c r="A36">
        <v>66</v>
      </c>
      <c r="B36">
        <v>55.25</v>
      </c>
      <c r="C36">
        <v>54.17</v>
      </c>
    </row>
    <row r="37" spans="1:3" x14ac:dyDescent="0.25">
      <c r="A37">
        <v>65</v>
      </c>
      <c r="B37">
        <v>54.93</v>
      </c>
      <c r="C37">
        <v>53.84</v>
      </c>
    </row>
    <row r="38" spans="1:3" x14ac:dyDescent="0.25">
      <c r="A38">
        <v>64</v>
      </c>
      <c r="B38">
        <v>54.6</v>
      </c>
      <c r="C38">
        <v>53.53</v>
      </c>
    </row>
    <row r="39" spans="1:3" x14ac:dyDescent="0.25">
      <c r="A39">
        <v>63</v>
      </c>
      <c r="B39">
        <v>54.26</v>
      </c>
      <c r="C39">
        <v>53.23</v>
      </c>
    </row>
    <row r="40" spans="1:3" x14ac:dyDescent="0.25">
      <c r="A40">
        <v>62</v>
      </c>
      <c r="B40">
        <v>53.94</v>
      </c>
      <c r="C40">
        <v>52.94</v>
      </c>
    </row>
    <row r="41" spans="1:3" x14ac:dyDescent="0.25">
      <c r="A41">
        <v>61</v>
      </c>
      <c r="B41">
        <v>53.59</v>
      </c>
      <c r="C41">
        <v>52.63</v>
      </c>
    </row>
    <row r="42" spans="1:3" x14ac:dyDescent="0.25">
      <c r="A42">
        <v>60</v>
      </c>
      <c r="B42">
        <v>53.23</v>
      </c>
      <c r="C42">
        <v>52.27</v>
      </c>
    </row>
    <row r="43" spans="1:3" x14ac:dyDescent="0.25">
      <c r="A43">
        <v>59</v>
      </c>
      <c r="B43">
        <v>52.84</v>
      </c>
      <c r="C43">
        <v>51.93</v>
      </c>
    </row>
    <row r="44" spans="1:3" x14ac:dyDescent="0.25">
      <c r="A44">
        <v>58</v>
      </c>
      <c r="B44">
        <v>52.5</v>
      </c>
      <c r="C44">
        <v>51.63</v>
      </c>
    </row>
    <row r="45" spans="1:3" x14ac:dyDescent="0.25">
      <c r="A45">
        <v>57</v>
      </c>
      <c r="B45">
        <v>52.17</v>
      </c>
      <c r="C45">
        <v>51.32</v>
      </c>
    </row>
    <row r="46" spans="1:3" x14ac:dyDescent="0.25">
      <c r="A46">
        <v>56</v>
      </c>
      <c r="B46">
        <v>51.83</v>
      </c>
      <c r="C46">
        <v>51.05</v>
      </c>
    </row>
    <row r="47" spans="1:3" x14ac:dyDescent="0.25">
      <c r="A47">
        <v>55</v>
      </c>
      <c r="B47">
        <v>51.44</v>
      </c>
      <c r="C47">
        <v>50.76</v>
      </c>
    </row>
    <row r="48" spans="1:3" x14ac:dyDescent="0.25">
      <c r="A48">
        <v>54</v>
      </c>
      <c r="B48">
        <v>51.04</v>
      </c>
      <c r="C48">
        <v>50.44</v>
      </c>
    </row>
    <row r="49" spans="1:3" x14ac:dyDescent="0.25">
      <c r="A49">
        <v>53</v>
      </c>
      <c r="B49">
        <v>50.66</v>
      </c>
      <c r="C49">
        <v>50.14</v>
      </c>
    </row>
    <row r="50" spans="1:3" x14ac:dyDescent="0.25">
      <c r="A50">
        <v>52</v>
      </c>
      <c r="B50">
        <v>50.26</v>
      </c>
      <c r="C50">
        <v>49.79</v>
      </c>
    </row>
    <row r="51" spans="1:3" x14ac:dyDescent="0.25">
      <c r="A51">
        <v>51</v>
      </c>
      <c r="B51">
        <v>49.9</v>
      </c>
      <c r="C51">
        <v>49.46</v>
      </c>
    </row>
    <row r="52" spans="1:3" x14ac:dyDescent="0.25">
      <c r="A52">
        <v>50</v>
      </c>
      <c r="B52">
        <v>49.51</v>
      </c>
      <c r="C52">
        <v>49.15</v>
      </c>
    </row>
    <row r="53" spans="1:3" x14ac:dyDescent="0.25">
      <c r="A53">
        <v>49</v>
      </c>
      <c r="B53">
        <v>49.13</v>
      </c>
      <c r="C53">
        <v>48.84</v>
      </c>
    </row>
    <row r="54" spans="1:3" x14ac:dyDescent="0.25">
      <c r="A54">
        <v>48</v>
      </c>
      <c r="B54">
        <v>48.75</v>
      </c>
      <c r="C54">
        <v>48.56</v>
      </c>
    </row>
    <row r="55" spans="1:3" x14ac:dyDescent="0.25">
      <c r="A55">
        <v>47</v>
      </c>
      <c r="B55">
        <v>48.38</v>
      </c>
      <c r="C55">
        <v>48.24</v>
      </c>
    </row>
    <row r="56" spans="1:3" x14ac:dyDescent="0.25">
      <c r="A56">
        <v>46</v>
      </c>
      <c r="B56">
        <v>48.04</v>
      </c>
      <c r="C56">
        <v>47.91</v>
      </c>
    </row>
    <row r="57" spans="1:3" x14ac:dyDescent="0.25">
      <c r="A57">
        <v>45</v>
      </c>
      <c r="B57">
        <v>47.7</v>
      </c>
      <c r="C57">
        <v>47.59</v>
      </c>
    </row>
    <row r="58" spans="1:3" x14ac:dyDescent="0.25">
      <c r="A58">
        <v>44</v>
      </c>
      <c r="B58">
        <v>47.37</v>
      </c>
      <c r="C58">
        <v>47.29</v>
      </c>
    </row>
    <row r="59" spans="1:3" x14ac:dyDescent="0.25">
      <c r="A59">
        <v>43</v>
      </c>
      <c r="B59">
        <v>47.05</v>
      </c>
      <c r="C59">
        <v>47.01</v>
      </c>
    </row>
    <row r="60" spans="1:3" x14ac:dyDescent="0.25">
      <c r="A60">
        <v>42</v>
      </c>
      <c r="B60">
        <v>46.72</v>
      </c>
      <c r="C60">
        <v>46.73</v>
      </c>
    </row>
    <row r="61" spans="1:3" x14ac:dyDescent="0.25">
      <c r="A61">
        <v>41</v>
      </c>
      <c r="B61">
        <v>46.39</v>
      </c>
      <c r="C61">
        <v>46.43</v>
      </c>
    </row>
    <row r="62" spans="1:3" x14ac:dyDescent="0.25">
      <c r="A62">
        <v>40</v>
      </c>
      <c r="B62">
        <v>46.06</v>
      </c>
      <c r="C62">
        <v>46.1</v>
      </c>
    </row>
    <row r="63" spans="1:3" x14ac:dyDescent="0.25">
      <c r="A63">
        <v>39</v>
      </c>
      <c r="B63">
        <v>45.71</v>
      </c>
      <c r="C63">
        <v>45.81</v>
      </c>
    </row>
    <row r="64" spans="1:3" x14ac:dyDescent="0.25">
      <c r="A64">
        <v>38</v>
      </c>
      <c r="B64">
        <v>45.35</v>
      </c>
      <c r="C64">
        <v>45.5</v>
      </c>
    </row>
    <row r="65" spans="1:3" x14ac:dyDescent="0.25">
      <c r="A65">
        <v>37</v>
      </c>
      <c r="B65">
        <v>45.02</v>
      </c>
      <c r="C65">
        <v>45.18</v>
      </c>
    </row>
    <row r="66" spans="1:3" x14ac:dyDescent="0.25">
      <c r="A66">
        <v>36</v>
      </c>
      <c r="B66">
        <v>44.69</v>
      </c>
      <c r="C66">
        <v>44.84</v>
      </c>
    </row>
    <row r="67" spans="1:3" x14ac:dyDescent="0.25">
      <c r="A67">
        <v>35</v>
      </c>
      <c r="B67">
        <v>44.38</v>
      </c>
      <c r="C67">
        <v>44.54</v>
      </c>
    </row>
    <row r="68" spans="1:3" x14ac:dyDescent="0.25">
      <c r="A68">
        <v>34</v>
      </c>
      <c r="B68">
        <v>44.07</v>
      </c>
      <c r="C68">
        <v>44.27</v>
      </c>
    </row>
    <row r="69" spans="1:3" x14ac:dyDescent="0.25">
      <c r="A69">
        <v>33</v>
      </c>
      <c r="B69">
        <v>43.77</v>
      </c>
      <c r="C69">
        <v>44</v>
      </c>
    </row>
    <row r="70" spans="1:3" x14ac:dyDescent="0.25">
      <c r="A70">
        <v>32</v>
      </c>
      <c r="B70">
        <v>43.49</v>
      </c>
      <c r="C70">
        <v>43.74</v>
      </c>
    </row>
    <row r="71" spans="1:3" x14ac:dyDescent="0.25">
      <c r="A71">
        <v>31</v>
      </c>
      <c r="B71">
        <v>43.2</v>
      </c>
      <c r="C71">
        <v>43.47</v>
      </c>
    </row>
    <row r="72" spans="1:3" x14ac:dyDescent="0.25">
      <c r="A72">
        <v>30</v>
      </c>
      <c r="B72">
        <v>42.93</v>
      </c>
      <c r="C72">
        <v>43.22</v>
      </c>
    </row>
    <row r="73" spans="1:3" x14ac:dyDescent="0.25">
      <c r="A73">
        <v>29</v>
      </c>
      <c r="B73">
        <v>42.68</v>
      </c>
      <c r="C73">
        <v>42.98</v>
      </c>
    </row>
    <row r="74" spans="1:3" x14ac:dyDescent="0.25">
      <c r="A74">
        <v>28</v>
      </c>
      <c r="B74">
        <v>42.4</v>
      </c>
      <c r="C74">
        <v>42.73</v>
      </c>
    </row>
    <row r="75" spans="1:3" x14ac:dyDescent="0.25">
      <c r="A75">
        <v>27</v>
      </c>
      <c r="B75">
        <v>42.11</v>
      </c>
      <c r="C75">
        <v>42.43</v>
      </c>
    </row>
    <row r="76" spans="1:3" x14ac:dyDescent="0.25">
      <c r="A76">
        <v>26</v>
      </c>
      <c r="B76">
        <v>41.84</v>
      </c>
      <c r="C76">
        <v>42.16</v>
      </c>
    </row>
    <row r="77" spans="1:3" x14ac:dyDescent="0.25">
      <c r="A77">
        <v>25</v>
      </c>
      <c r="B77">
        <v>41.54</v>
      </c>
      <c r="C77">
        <v>41.89</v>
      </c>
    </row>
    <row r="78" spans="1:3" x14ac:dyDescent="0.25">
      <c r="A78">
        <v>24</v>
      </c>
      <c r="B78">
        <v>41.24</v>
      </c>
      <c r="C78">
        <v>41.61</v>
      </c>
    </row>
    <row r="79" spans="1:3" x14ac:dyDescent="0.25">
      <c r="A79">
        <v>23</v>
      </c>
      <c r="B79">
        <v>40.97</v>
      </c>
      <c r="C79">
        <v>41.34</v>
      </c>
    </row>
    <row r="80" spans="1:3" x14ac:dyDescent="0.25">
      <c r="A80">
        <v>22</v>
      </c>
      <c r="B80">
        <v>40.67</v>
      </c>
      <c r="C80">
        <v>41.03</v>
      </c>
    </row>
    <row r="81" spans="1:3" x14ac:dyDescent="0.25">
      <c r="A81">
        <v>21</v>
      </c>
      <c r="B81">
        <v>40.369999999999997</v>
      </c>
      <c r="C81">
        <v>40.729999999999997</v>
      </c>
    </row>
    <row r="82" spans="1:3" x14ac:dyDescent="0.25">
      <c r="A82">
        <v>20</v>
      </c>
      <c r="B82">
        <v>40.07</v>
      </c>
      <c r="C82">
        <v>40.44</v>
      </c>
    </row>
    <row r="83" spans="1:3" x14ac:dyDescent="0.25">
      <c r="A83">
        <v>19</v>
      </c>
      <c r="B83">
        <v>39.79</v>
      </c>
      <c r="C83">
        <v>40.15</v>
      </c>
    </row>
    <row r="84" spans="1:3" x14ac:dyDescent="0.25">
      <c r="A84">
        <v>18</v>
      </c>
      <c r="B84">
        <v>39.520000000000003</v>
      </c>
      <c r="C84">
        <v>39.880000000000003</v>
      </c>
    </row>
    <row r="85" spans="1:3" x14ac:dyDescent="0.25">
      <c r="A85">
        <v>17</v>
      </c>
      <c r="B85">
        <v>39.24</v>
      </c>
      <c r="C85">
        <v>39.61</v>
      </c>
    </row>
    <row r="86" spans="1:3" x14ac:dyDescent="0.25">
      <c r="A86">
        <v>16</v>
      </c>
      <c r="B86">
        <v>38.96</v>
      </c>
      <c r="C86">
        <v>39.31</v>
      </c>
    </row>
    <row r="87" spans="1:3" x14ac:dyDescent="0.25">
      <c r="A87">
        <v>15</v>
      </c>
      <c r="B87">
        <v>38.65</v>
      </c>
      <c r="C87">
        <v>39</v>
      </c>
    </row>
    <row r="88" spans="1:3" x14ac:dyDescent="0.25">
      <c r="A88">
        <v>14</v>
      </c>
      <c r="B88">
        <v>38.35</v>
      </c>
      <c r="C88">
        <v>38.68</v>
      </c>
    </row>
    <row r="89" spans="1:3" x14ac:dyDescent="0.25">
      <c r="A89">
        <v>13</v>
      </c>
      <c r="B89">
        <v>38.049999999999997</v>
      </c>
      <c r="C89">
        <v>38.369999999999997</v>
      </c>
    </row>
    <row r="90" spans="1:3" x14ac:dyDescent="0.25">
      <c r="A90">
        <v>12</v>
      </c>
      <c r="B90">
        <v>37.75</v>
      </c>
      <c r="C90">
        <v>38.090000000000003</v>
      </c>
    </row>
    <row r="91" spans="1:3" x14ac:dyDescent="0.25">
      <c r="A91">
        <v>11</v>
      </c>
      <c r="B91">
        <v>37.46</v>
      </c>
      <c r="C91">
        <v>37.799999999999997</v>
      </c>
    </row>
    <row r="92" spans="1:3" x14ac:dyDescent="0.25">
      <c r="A92">
        <v>10</v>
      </c>
      <c r="B92">
        <v>37.14</v>
      </c>
      <c r="C92">
        <v>37.479999999999997</v>
      </c>
    </row>
    <row r="93" spans="1:3" x14ac:dyDescent="0.25">
      <c r="A93">
        <v>9</v>
      </c>
      <c r="B93">
        <v>36.78</v>
      </c>
      <c r="C93">
        <v>37.17</v>
      </c>
    </row>
    <row r="94" spans="1:3" x14ac:dyDescent="0.25">
      <c r="A94">
        <v>8</v>
      </c>
      <c r="B94">
        <v>36.43</v>
      </c>
      <c r="C94">
        <v>36.82</v>
      </c>
    </row>
    <row r="95" spans="1:3" x14ac:dyDescent="0.25">
      <c r="A95">
        <v>7</v>
      </c>
      <c r="B95">
        <v>36.03</v>
      </c>
      <c r="C95">
        <v>36.47</v>
      </c>
    </row>
    <row r="96" spans="1:3" x14ac:dyDescent="0.25">
      <c r="A96">
        <v>6</v>
      </c>
      <c r="B96">
        <v>35.61</v>
      </c>
      <c r="C96">
        <v>36.090000000000003</v>
      </c>
    </row>
    <row r="97" spans="1:3" x14ac:dyDescent="0.25">
      <c r="A97">
        <v>5</v>
      </c>
      <c r="B97">
        <v>35.119999999999997</v>
      </c>
      <c r="C97">
        <v>35.53</v>
      </c>
    </row>
    <row r="98" spans="1:3" x14ac:dyDescent="0.25">
      <c r="A98">
        <v>4</v>
      </c>
      <c r="B98">
        <v>34.590000000000003</v>
      </c>
      <c r="C98">
        <v>34.96</v>
      </c>
    </row>
    <row r="99" spans="1:3" x14ac:dyDescent="0.25">
      <c r="A99">
        <v>3</v>
      </c>
      <c r="B99">
        <v>34.049999999999997</v>
      </c>
      <c r="C99">
        <v>34.42</v>
      </c>
    </row>
    <row r="100" spans="1:3" x14ac:dyDescent="0.25">
      <c r="A100">
        <v>2</v>
      </c>
      <c r="B100">
        <v>33.44</v>
      </c>
      <c r="C100">
        <v>33.81</v>
      </c>
    </row>
    <row r="101" spans="1:3" x14ac:dyDescent="0.25">
      <c r="A101">
        <v>1</v>
      </c>
      <c r="B101">
        <v>32.53</v>
      </c>
      <c r="C101">
        <v>32.880000000000003</v>
      </c>
    </row>
    <row r="102" spans="1:3" x14ac:dyDescent="0.25">
      <c r="A102">
        <v>0</v>
      </c>
      <c r="B102">
        <v>30.35</v>
      </c>
      <c r="C102">
        <v>30.25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A893F-8ADB-4EB7-97DD-6F0C653BCF06}">
  <dimension ref="A1:K116"/>
  <sheetViews>
    <sheetView workbookViewId="0">
      <pane ySplit="3" topLeftCell="A78" activePane="bottomLeft" state="frozen"/>
      <selection sqref="A1:C102"/>
      <selection pane="bottomLeft" sqref="A1:C102"/>
    </sheetView>
  </sheetViews>
  <sheetFormatPr defaultRowHeight="13.5" x14ac:dyDescent="0.25"/>
  <cols>
    <col min="6" max="6" width="2.7109375" customWidth="1"/>
  </cols>
  <sheetData>
    <row r="1" spans="1:11" x14ac:dyDescent="0.25">
      <c r="A1" t="s">
        <v>37</v>
      </c>
      <c r="G1" t="s">
        <v>0</v>
      </c>
    </row>
    <row r="2" spans="1:11" x14ac:dyDescent="0.25">
      <c r="A2" t="s">
        <v>38</v>
      </c>
      <c r="B2" t="s">
        <v>39</v>
      </c>
      <c r="C2" t="s">
        <v>40</v>
      </c>
      <c r="D2" t="s">
        <v>41</v>
      </c>
      <c r="E2" t="s">
        <v>38</v>
      </c>
      <c r="G2" t="s">
        <v>38</v>
      </c>
      <c r="H2" t="s">
        <v>39</v>
      </c>
      <c r="I2" t="s">
        <v>40</v>
      </c>
      <c r="J2" t="s">
        <v>41</v>
      </c>
      <c r="K2" t="s">
        <v>38</v>
      </c>
    </row>
    <row r="3" spans="1:11" x14ac:dyDescent="0.25">
      <c r="A3">
        <v>150</v>
      </c>
      <c r="B3">
        <v>64</v>
      </c>
      <c r="C3">
        <v>64</v>
      </c>
      <c r="D3">
        <v>100</v>
      </c>
      <c r="E3">
        <v>150</v>
      </c>
      <c r="G3">
        <v>148</v>
      </c>
      <c r="H3">
        <v>612</v>
      </c>
      <c r="I3">
        <v>612</v>
      </c>
      <c r="J3">
        <v>100</v>
      </c>
      <c r="K3">
        <v>148</v>
      </c>
    </row>
    <row r="4" spans="1:11" x14ac:dyDescent="0.25">
      <c r="A4">
        <v>148</v>
      </c>
      <c r="B4">
        <v>59</v>
      </c>
      <c r="C4">
        <v>123</v>
      </c>
      <c r="D4">
        <v>100</v>
      </c>
      <c r="E4">
        <v>148</v>
      </c>
      <c r="G4">
        <v>146</v>
      </c>
      <c r="H4">
        <v>86</v>
      </c>
      <c r="I4">
        <v>698</v>
      </c>
      <c r="J4">
        <v>100</v>
      </c>
      <c r="K4">
        <v>146</v>
      </c>
    </row>
    <row r="5" spans="1:11" x14ac:dyDescent="0.25">
      <c r="A5">
        <v>147</v>
      </c>
      <c r="B5">
        <v>161</v>
      </c>
      <c r="C5">
        <v>284</v>
      </c>
      <c r="D5">
        <v>100</v>
      </c>
      <c r="E5">
        <v>147</v>
      </c>
      <c r="G5">
        <v>145</v>
      </c>
      <c r="H5">
        <v>517</v>
      </c>
      <c r="I5">
        <v>1215</v>
      </c>
      <c r="J5">
        <v>100</v>
      </c>
      <c r="K5">
        <v>145</v>
      </c>
    </row>
    <row r="6" spans="1:11" x14ac:dyDescent="0.25">
      <c r="A6">
        <v>146</v>
      </c>
      <c r="B6">
        <v>148</v>
      </c>
      <c r="C6">
        <v>432</v>
      </c>
      <c r="D6">
        <v>100</v>
      </c>
      <c r="E6">
        <v>146</v>
      </c>
      <c r="G6">
        <v>144</v>
      </c>
      <c r="H6">
        <v>800</v>
      </c>
      <c r="I6">
        <v>2015</v>
      </c>
      <c r="J6">
        <v>100</v>
      </c>
      <c r="K6">
        <v>144</v>
      </c>
    </row>
    <row r="7" spans="1:11" x14ac:dyDescent="0.25">
      <c r="A7">
        <v>145</v>
      </c>
      <c r="B7">
        <v>277</v>
      </c>
      <c r="C7">
        <v>709</v>
      </c>
      <c r="D7">
        <v>100</v>
      </c>
      <c r="E7">
        <v>145</v>
      </c>
      <c r="G7">
        <v>143</v>
      </c>
      <c r="H7">
        <v>16</v>
      </c>
      <c r="I7">
        <v>2031</v>
      </c>
      <c r="J7">
        <v>100</v>
      </c>
      <c r="K7">
        <v>143</v>
      </c>
    </row>
    <row r="8" spans="1:11" x14ac:dyDescent="0.25">
      <c r="A8">
        <v>144</v>
      </c>
      <c r="B8">
        <v>512</v>
      </c>
      <c r="C8">
        <v>1221</v>
      </c>
      <c r="D8">
        <v>100</v>
      </c>
      <c r="E8">
        <v>144</v>
      </c>
      <c r="G8">
        <v>142</v>
      </c>
      <c r="H8">
        <v>325</v>
      </c>
      <c r="I8">
        <v>2356</v>
      </c>
      <c r="J8">
        <v>99</v>
      </c>
      <c r="K8">
        <v>142</v>
      </c>
    </row>
    <row r="9" spans="1:11" x14ac:dyDescent="0.25">
      <c r="A9">
        <v>143</v>
      </c>
      <c r="B9">
        <v>485</v>
      </c>
      <c r="C9">
        <v>1706</v>
      </c>
      <c r="D9">
        <v>100</v>
      </c>
      <c r="E9">
        <v>143</v>
      </c>
      <c r="G9">
        <v>141</v>
      </c>
      <c r="H9">
        <v>2091</v>
      </c>
      <c r="I9">
        <v>4447</v>
      </c>
      <c r="J9">
        <v>99</v>
      </c>
      <c r="K9">
        <v>141</v>
      </c>
    </row>
    <row r="10" spans="1:11" x14ac:dyDescent="0.25">
      <c r="A10">
        <v>142</v>
      </c>
      <c r="B10">
        <v>746</v>
      </c>
      <c r="C10">
        <v>2452</v>
      </c>
      <c r="D10">
        <v>100</v>
      </c>
      <c r="E10">
        <v>142</v>
      </c>
      <c r="G10">
        <v>140</v>
      </c>
      <c r="H10">
        <v>772</v>
      </c>
      <c r="I10">
        <v>5219</v>
      </c>
      <c r="J10">
        <v>99</v>
      </c>
      <c r="K10">
        <v>140</v>
      </c>
    </row>
    <row r="11" spans="1:11" x14ac:dyDescent="0.25">
      <c r="A11">
        <v>141</v>
      </c>
      <c r="B11">
        <v>886</v>
      </c>
      <c r="C11">
        <v>3338</v>
      </c>
      <c r="D11">
        <v>99</v>
      </c>
      <c r="E11">
        <v>141</v>
      </c>
      <c r="G11">
        <v>139</v>
      </c>
      <c r="H11">
        <v>278</v>
      </c>
      <c r="I11">
        <v>5497</v>
      </c>
      <c r="J11">
        <v>99</v>
      </c>
      <c r="K11">
        <v>139</v>
      </c>
    </row>
    <row r="12" spans="1:11" x14ac:dyDescent="0.25">
      <c r="A12">
        <v>140</v>
      </c>
      <c r="B12">
        <v>1118</v>
      </c>
      <c r="C12">
        <v>4456</v>
      </c>
      <c r="D12">
        <v>99</v>
      </c>
      <c r="E12">
        <v>140</v>
      </c>
      <c r="G12">
        <v>138</v>
      </c>
      <c r="H12">
        <v>1338</v>
      </c>
      <c r="I12">
        <v>6835</v>
      </c>
      <c r="J12">
        <v>99</v>
      </c>
      <c r="K12">
        <v>138</v>
      </c>
    </row>
    <row r="13" spans="1:11" x14ac:dyDescent="0.25">
      <c r="A13">
        <v>139</v>
      </c>
      <c r="B13">
        <v>1021</v>
      </c>
      <c r="C13">
        <v>5477</v>
      </c>
      <c r="D13">
        <v>99</v>
      </c>
      <c r="E13">
        <v>139</v>
      </c>
      <c r="G13">
        <v>137</v>
      </c>
      <c r="H13">
        <v>4175</v>
      </c>
      <c r="I13">
        <v>11010</v>
      </c>
      <c r="J13">
        <v>98</v>
      </c>
      <c r="K13">
        <v>137</v>
      </c>
    </row>
    <row r="14" spans="1:11" x14ac:dyDescent="0.25">
      <c r="A14">
        <v>138</v>
      </c>
      <c r="B14">
        <v>1699</v>
      </c>
      <c r="C14">
        <v>7176</v>
      </c>
      <c r="D14">
        <v>99</v>
      </c>
      <c r="E14">
        <v>138</v>
      </c>
      <c r="G14">
        <v>136</v>
      </c>
      <c r="H14">
        <v>634</v>
      </c>
      <c r="I14">
        <v>11644</v>
      </c>
      <c r="J14">
        <v>97</v>
      </c>
      <c r="K14">
        <v>136</v>
      </c>
    </row>
    <row r="15" spans="1:11" x14ac:dyDescent="0.25">
      <c r="A15">
        <v>137</v>
      </c>
      <c r="B15">
        <v>1510</v>
      </c>
      <c r="C15">
        <v>8686</v>
      </c>
      <c r="D15">
        <v>98</v>
      </c>
      <c r="E15">
        <v>137</v>
      </c>
      <c r="G15">
        <v>135</v>
      </c>
      <c r="H15">
        <v>591</v>
      </c>
      <c r="I15">
        <v>12235</v>
      </c>
      <c r="J15">
        <v>97</v>
      </c>
      <c r="K15">
        <v>135</v>
      </c>
    </row>
    <row r="16" spans="1:11" x14ac:dyDescent="0.25">
      <c r="A16">
        <v>136</v>
      </c>
      <c r="B16">
        <v>2148</v>
      </c>
      <c r="C16">
        <v>10834</v>
      </c>
      <c r="D16">
        <v>98</v>
      </c>
      <c r="E16">
        <v>136</v>
      </c>
      <c r="G16">
        <v>134</v>
      </c>
      <c r="H16">
        <v>2969</v>
      </c>
      <c r="I16">
        <v>15204</v>
      </c>
      <c r="J16">
        <v>97</v>
      </c>
      <c r="K16">
        <v>134</v>
      </c>
    </row>
    <row r="17" spans="1:11" x14ac:dyDescent="0.25">
      <c r="A17">
        <v>135</v>
      </c>
      <c r="B17">
        <v>2286</v>
      </c>
      <c r="C17">
        <v>13120</v>
      </c>
      <c r="D17">
        <v>97</v>
      </c>
      <c r="E17">
        <v>135</v>
      </c>
      <c r="G17">
        <v>133</v>
      </c>
      <c r="H17">
        <v>2706</v>
      </c>
      <c r="I17">
        <v>17910</v>
      </c>
      <c r="J17">
        <v>96</v>
      </c>
      <c r="K17">
        <v>133</v>
      </c>
    </row>
    <row r="18" spans="1:11" x14ac:dyDescent="0.25">
      <c r="A18">
        <v>134</v>
      </c>
      <c r="B18">
        <v>2308</v>
      </c>
      <c r="C18">
        <v>15428</v>
      </c>
      <c r="D18">
        <v>97</v>
      </c>
      <c r="E18">
        <v>134</v>
      </c>
      <c r="G18">
        <v>132</v>
      </c>
      <c r="H18">
        <v>4239</v>
      </c>
      <c r="I18">
        <v>22149</v>
      </c>
      <c r="J18">
        <v>95</v>
      </c>
      <c r="K18">
        <v>132</v>
      </c>
    </row>
    <row r="19" spans="1:11" x14ac:dyDescent="0.25">
      <c r="A19">
        <v>133</v>
      </c>
      <c r="B19">
        <v>2587</v>
      </c>
      <c r="C19">
        <v>18015</v>
      </c>
      <c r="D19">
        <v>96</v>
      </c>
      <c r="E19">
        <v>133</v>
      </c>
      <c r="G19">
        <v>131</v>
      </c>
      <c r="H19">
        <v>2131</v>
      </c>
      <c r="I19">
        <v>24280</v>
      </c>
      <c r="J19">
        <v>95</v>
      </c>
      <c r="K19">
        <v>131</v>
      </c>
    </row>
    <row r="20" spans="1:11" x14ac:dyDescent="0.25">
      <c r="A20">
        <v>132</v>
      </c>
      <c r="B20">
        <v>3203</v>
      </c>
      <c r="C20">
        <v>21218</v>
      </c>
      <c r="D20">
        <v>96</v>
      </c>
      <c r="E20">
        <v>132</v>
      </c>
      <c r="G20">
        <v>130</v>
      </c>
      <c r="H20">
        <v>3829</v>
      </c>
      <c r="I20">
        <v>28109</v>
      </c>
      <c r="J20">
        <v>94</v>
      </c>
      <c r="K20">
        <v>130</v>
      </c>
    </row>
    <row r="21" spans="1:11" x14ac:dyDescent="0.25">
      <c r="A21">
        <v>131</v>
      </c>
      <c r="B21">
        <v>3357</v>
      </c>
      <c r="C21">
        <v>24575</v>
      </c>
      <c r="D21">
        <v>95</v>
      </c>
      <c r="E21">
        <v>131</v>
      </c>
      <c r="G21">
        <v>129</v>
      </c>
      <c r="H21">
        <v>7088</v>
      </c>
      <c r="I21">
        <v>35197</v>
      </c>
      <c r="J21">
        <v>93</v>
      </c>
      <c r="K21">
        <v>129</v>
      </c>
    </row>
    <row r="22" spans="1:11" x14ac:dyDescent="0.25">
      <c r="A22">
        <v>130</v>
      </c>
      <c r="B22">
        <v>3301</v>
      </c>
      <c r="C22">
        <v>27876</v>
      </c>
      <c r="D22">
        <v>94</v>
      </c>
      <c r="E22">
        <v>130</v>
      </c>
      <c r="G22">
        <v>128</v>
      </c>
      <c r="H22">
        <v>2489</v>
      </c>
      <c r="I22">
        <v>37686</v>
      </c>
      <c r="J22">
        <v>91</v>
      </c>
      <c r="K22">
        <v>128</v>
      </c>
    </row>
    <row r="23" spans="1:11" x14ac:dyDescent="0.25">
      <c r="A23">
        <v>129</v>
      </c>
      <c r="B23">
        <v>4342</v>
      </c>
      <c r="C23">
        <v>32218</v>
      </c>
      <c r="D23">
        <v>93</v>
      </c>
      <c r="E23">
        <v>129</v>
      </c>
      <c r="G23">
        <v>127</v>
      </c>
      <c r="H23">
        <v>4714</v>
      </c>
      <c r="I23">
        <v>42400</v>
      </c>
      <c r="J23">
        <v>91</v>
      </c>
      <c r="K23">
        <v>127</v>
      </c>
    </row>
    <row r="24" spans="1:11" x14ac:dyDescent="0.25">
      <c r="A24">
        <v>128</v>
      </c>
      <c r="B24">
        <v>4213</v>
      </c>
      <c r="C24">
        <v>36431</v>
      </c>
      <c r="D24">
        <v>92</v>
      </c>
      <c r="E24">
        <v>128</v>
      </c>
      <c r="G24">
        <v>126</v>
      </c>
      <c r="H24">
        <v>8431</v>
      </c>
      <c r="I24">
        <v>50831</v>
      </c>
      <c r="J24">
        <v>89</v>
      </c>
      <c r="K24">
        <v>126</v>
      </c>
    </row>
    <row r="25" spans="1:11" x14ac:dyDescent="0.25">
      <c r="A25">
        <v>127</v>
      </c>
      <c r="B25">
        <v>4742</v>
      </c>
      <c r="C25">
        <v>41173</v>
      </c>
      <c r="D25">
        <v>91</v>
      </c>
      <c r="E25">
        <v>127</v>
      </c>
      <c r="G25">
        <v>125</v>
      </c>
      <c r="H25">
        <v>2780</v>
      </c>
      <c r="I25">
        <v>53611</v>
      </c>
      <c r="J25">
        <v>88</v>
      </c>
      <c r="K25">
        <v>125</v>
      </c>
    </row>
    <row r="26" spans="1:11" x14ac:dyDescent="0.25">
      <c r="A26">
        <v>126</v>
      </c>
      <c r="B26">
        <v>5102</v>
      </c>
      <c r="C26">
        <v>46275</v>
      </c>
      <c r="D26">
        <v>90</v>
      </c>
      <c r="E26">
        <v>126</v>
      </c>
      <c r="G26">
        <v>124</v>
      </c>
      <c r="H26">
        <v>6068</v>
      </c>
      <c r="I26">
        <v>59679</v>
      </c>
      <c r="J26">
        <v>87</v>
      </c>
      <c r="K26">
        <v>124</v>
      </c>
    </row>
    <row r="27" spans="1:11" x14ac:dyDescent="0.25">
      <c r="A27">
        <v>125</v>
      </c>
      <c r="B27">
        <v>4527</v>
      </c>
      <c r="C27">
        <v>50802</v>
      </c>
      <c r="D27">
        <v>89</v>
      </c>
      <c r="E27">
        <v>125</v>
      </c>
      <c r="G27">
        <v>123</v>
      </c>
      <c r="H27">
        <v>9199</v>
      </c>
      <c r="I27">
        <v>68878</v>
      </c>
      <c r="J27">
        <v>85</v>
      </c>
      <c r="K27">
        <v>123</v>
      </c>
    </row>
    <row r="28" spans="1:11" x14ac:dyDescent="0.25">
      <c r="A28">
        <v>124</v>
      </c>
      <c r="B28">
        <v>5249</v>
      </c>
      <c r="C28">
        <v>56051</v>
      </c>
      <c r="D28">
        <v>88</v>
      </c>
      <c r="E28">
        <v>124</v>
      </c>
      <c r="G28">
        <v>122</v>
      </c>
      <c r="H28">
        <v>2998</v>
      </c>
      <c r="I28">
        <v>71876</v>
      </c>
      <c r="J28">
        <v>84</v>
      </c>
      <c r="K28">
        <v>122</v>
      </c>
    </row>
    <row r="29" spans="1:11" x14ac:dyDescent="0.25">
      <c r="A29">
        <v>123</v>
      </c>
      <c r="B29">
        <v>5861</v>
      </c>
      <c r="C29">
        <v>61912</v>
      </c>
      <c r="D29">
        <v>87</v>
      </c>
      <c r="E29">
        <v>123</v>
      </c>
      <c r="G29">
        <v>121</v>
      </c>
      <c r="H29">
        <v>7768</v>
      </c>
      <c r="I29">
        <v>79644</v>
      </c>
      <c r="J29">
        <v>82</v>
      </c>
      <c r="K29">
        <v>121</v>
      </c>
    </row>
    <row r="30" spans="1:11" x14ac:dyDescent="0.25">
      <c r="A30">
        <v>122</v>
      </c>
      <c r="B30">
        <v>5295</v>
      </c>
      <c r="C30">
        <v>67207</v>
      </c>
      <c r="D30">
        <v>85</v>
      </c>
      <c r="E30">
        <v>122</v>
      </c>
      <c r="G30">
        <v>120</v>
      </c>
      <c r="H30">
        <v>8792</v>
      </c>
      <c r="I30">
        <v>88436</v>
      </c>
      <c r="J30">
        <v>80</v>
      </c>
      <c r="K30">
        <v>120</v>
      </c>
    </row>
    <row r="31" spans="1:11" x14ac:dyDescent="0.25">
      <c r="A31">
        <v>121</v>
      </c>
      <c r="B31">
        <v>5783</v>
      </c>
      <c r="C31">
        <v>72990</v>
      </c>
      <c r="D31">
        <v>84</v>
      </c>
      <c r="E31">
        <v>121</v>
      </c>
      <c r="G31">
        <v>119</v>
      </c>
      <c r="H31">
        <v>3259</v>
      </c>
      <c r="I31">
        <v>91695</v>
      </c>
      <c r="J31">
        <v>79</v>
      </c>
      <c r="K31">
        <v>119</v>
      </c>
    </row>
    <row r="32" spans="1:11" x14ac:dyDescent="0.25">
      <c r="A32">
        <v>120</v>
      </c>
      <c r="B32">
        <v>7045</v>
      </c>
      <c r="C32">
        <v>80035</v>
      </c>
      <c r="D32">
        <v>83</v>
      </c>
      <c r="E32">
        <v>120</v>
      </c>
      <c r="G32">
        <v>118</v>
      </c>
      <c r="H32">
        <v>9384</v>
      </c>
      <c r="I32">
        <v>101079</v>
      </c>
      <c r="J32">
        <v>77</v>
      </c>
      <c r="K32">
        <v>118</v>
      </c>
    </row>
    <row r="33" spans="1:11" x14ac:dyDescent="0.25">
      <c r="A33">
        <v>119</v>
      </c>
      <c r="B33">
        <v>6764</v>
      </c>
      <c r="C33">
        <v>86799</v>
      </c>
      <c r="D33">
        <v>81</v>
      </c>
      <c r="E33">
        <v>119</v>
      </c>
      <c r="G33">
        <v>117</v>
      </c>
      <c r="H33">
        <v>7839</v>
      </c>
      <c r="I33">
        <v>108918</v>
      </c>
      <c r="J33">
        <v>75</v>
      </c>
      <c r="K33">
        <v>117</v>
      </c>
    </row>
    <row r="34" spans="1:11" x14ac:dyDescent="0.25">
      <c r="A34">
        <v>118</v>
      </c>
      <c r="B34">
        <v>6702</v>
      </c>
      <c r="C34">
        <v>93501</v>
      </c>
      <c r="D34">
        <v>80</v>
      </c>
      <c r="E34">
        <v>118</v>
      </c>
      <c r="G34">
        <v>116</v>
      </c>
      <c r="H34">
        <v>2690</v>
      </c>
      <c r="I34">
        <v>111608</v>
      </c>
      <c r="J34">
        <v>74</v>
      </c>
      <c r="K34">
        <v>116</v>
      </c>
    </row>
    <row r="35" spans="1:11" x14ac:dyDescent="0.25">
      <c r="A35">
        <v>117</v>
      </c>
      <c r="B35">
        <v>6998</v>
      </c>
      <c r="C35">
        <v>100499</v>
      </c>
      <c r="D35">
        <v>78</v>
      </c>
      <c r="E35">
        <v>117</v>
      </c>
      <c r="G35">
        <v>115</v>
      </c>
      <c r="H35">
        <v>11339</v>
      </c>
      <c r="I35">
        <v>122947</v>
      </c>
      <c r="J35">
        <v>73</v>
      </c>
      <c r="K35">
        <v>115</v>
      </c>
    </row>
    <row r="36" spans="1:11" x14ac:dyDescent="0.25">
      <c r="A36">
        <v>116</v>
      </c>
      <c r="B36">
        <v>6578</v>
      </c>
      <c r="C36">
        <v>107077</v>
      </c>
      <c r="D36">
        <v>77</v>
      </c>
      <c r="E36">
        <v>116</v>
      </c>
      <c r="G36">
        <v>114</v>
      </c>
      <c r="H36">
        <v>6641</v>
      </c>
      <c r="I36">
        <v>129588</v>
      </c>
      <c r="J36">
        <v>70</v>
      </c>
      <c r="K36">
        <v>114</v>
      </c>
    </row>
    <row r="37" spans="1:11" x14ac:dyDescent="0.25">
      <c r="A37">
        <v>115</v>
      </c>
      <c r="B37">
        <v>7608</v>
      </c>
      <c r="C37">
        <v>114685</v>
      </c>
      <c r="D37">
        <v>75</v>
      </c>
      <c r="E37">
        <v>115</v>
      </c>
      <c r="G37">
        <v>113</v>
      </c>
      <c r="H37">
        <v>2691</v>
      </c>
      <c r="I37">
        <v>132279</v>
      </c>
      <c r="J37">
        <v>69</v>
      </c>
      <c r="K37">
        <v>113</v>
      </c>
    </row>
    <row r="38" spans="1:11" x14ac:dyDescent="0.25">
      <c r="A38">
        <v>114</v>
      </c>
      <c r="B38">
        <v>7819</v>
      </c>
      <c r="C38">
        <v>122504</v>
      </c>
      <c r="D38">
        <v>73</v>
      </c>
      <c r="E38">
        <v>114</v>
      </c>
      <c r="G38">
        <v>112</v>
      </c>
      <c r="H38">
        <v>11454</v>
      </c>
      <c r="I38">
        <v>143733</v>
      </c>
      <c r="J38">
        <v>68</v>
      </c>
      <c r="K38">
        <v>112</v>
      </c>
    </row>
    <row r="39" spans="1:11" x14ac:dyDescent="0.25">
      <c r="A39">
        <v>113</v>
      </c>
      <c r="B39">
        <v>6703</v>
      </c>
      <c r="C39">
        <v>129207</v>
      </c>
      <c r="D39">
        <v>72</v>
      </c>
      <c r="E39">
        <v>113</v>
      </c>
      <c r="G39">
        <v>111</v>
      </c>
      <c r="H39">
        <v>5414</v>
      </c>
      <c r="I39">
        <v>149147</v>
      </c>
      <c r="J39">
        <v>66</v>
      </c>
      <c r="K39">
        <v>111</v>
      </c>
    </row>
    <row r="40" spans="1:11" x14ac:dyDescent="0.25">
      <c r="A40">
        <v>112</v>
      </c>
      <c r="B40">
        <v>7966</v>
      </c>
      <c r="C40">
        <v>137173</v>
      </c>
      <c r="D40">
        <v>70</v>
      </c>
      <c r="E40">
        <v>112</v>
      </c>
      <c r="G40">
        <v>110</v>
      </c>
      <c r="H40">
        <v>2287</v>
      </c>
      <c r="I40">
        <v>151434</v>
      </c>
      <c r="J40">
        <v>65</v>
      </c>
      <c r="K40">
        <v>110</v>
      </c>
    </row>
    <row r="41" spans="1:11" x14ac:dyDescent="0.25">
      <c r="A41">
        <v>111</v>
      </c>
      <c r="B41">
        <v>8300</v>
      </c>
      <c r="C41">
        <v>145473</v>
      </c>
      <c r="D41">
        <v>68</v>
      </c>
      <c r="E41">
        <v>111</v>
      </c>
      <c r="G41">
        <v>109</v>
      </c>
      <c r="H41">
        <v>6123</v>
      </c>
      <c r="I41">
        <v>157557</v>
      </c>
      <c r="J41">
        <v>64</v>
      </c>
      <c r="K41">
        <v>109</v>
      </c>
    </row>
    <row r="42" spans="1:11" x14ac:dyDescent="0.25">
      <c r="A42">
        <v>110</v>
      </c>
      <c r="B42">
        <v>7999</v>
      </c>
      <c r="C42">
        <v>153472</v>
      </c>
      <c r="D42">
        <v>66</v>
      </c>
      <c r="E42">
        <v>110</v>
      </c>
      <c r="G42">
        <v>108</v>
      </c>
      <c r="H42">
        <v>10289</v>
      </c>
      <c r="I42">
        <v>167846</v>
      </c>
      <c r="J42">
        <v>62</v>
      </c>
      <c r="K42">
        <v>108</v>
      </c>
    </row>
    <row r="43" spans="1:11" x14ac:dyDescent="0.25">
      <c r="A43">
        <v>109</v>
      </c>
      <c r="B43">
        <v>7999</v>
      </c>
      <c r="C43">
        <v>161471</v>
      </c>
      <c r="D43">
        <v>64</v>
      </c>
      <c r="E43">
        <v>109</v>
      </c>
      <c r="G43">
        <v>107</v>
      </c>
      <c r="H43">
        <v>3049</v>
      </c>
      <c r="I43">
        <v>170895</v>
      </c>
      <c r="J43">
        <v>60</v>
      </c>
      <c r="K43">
        <v>107</v>
      </c>
    </row>
    <row r="44" spans="1:11" x14ac:dyDescent="0.25">
      <c r="A44">
        <v>108</v>
      </c>
      <c r="B44">
        <v>7714</v>
      </c>
      <c r="C44">
        <v>169185</v>
      </c>
      <c r="D44">
        <v>63</v>
      </c>
      <c r="E44">
        <v>108</v>
      </c>
      <c r="G44">
        <v>106</v>
      </c>
      <c r="H44">
        <v>6460</v>
      </c>
      <c r="I44">
        <v>177355</v>
      </c>
      <c r="J44">
        <v>59</v>
      </c>
      <c r="K44">
        <v>106</v>
      </c>
    </row>
    <row r="45" spans="1:11" x14ac:dyDescent="0.25">
      <c r="A45">
        <v>107</v>
      </c>
      <c r="B45">
        <v>7816</v>
      </c>
      <c r="C45">
        <v>177001</v>
      </c>
      <c r="D45">
        <v>61</v>
      </c>
      <c r="E45">
        <v>107</v>
      </c>
      <c r="G45">
        <v>105</v>
      </c>
      <c r="H45">
        <v>8987</v>
      </c>
      <c r="I45">
        <v>186342</v>
      </c>
      <c r="J45">
        <v>57</v>
      </c>
      <c r="K45">
        <v>105</v>
      </c>
    </row>
    <row r="46" spans="1:11" x14ac:dyDescent="0.25">
      <c r="A46">
        <v>106</v>
      </c>
      <c r="B46">
        <v>8679</v>
      </c>
      <c r="C46">
        <v>185680</v>
      </c>
      <c r="D46">
        <v>59</v>
      </c>
      <c r="E46">
        <v>106</v>
      </c>
      <c r="G46">
        <v>104</v>
      </c>
      <c r="H46">
        <v>3555</v>
      </c>
      <c r="I46">
        <v>189897</v>
      </c>
      <c r="J46">
        <v>56</v>
      </c>
      <c r="K46">
        <v>104</v>
      </c>
    </row>
    <row r="47" spans="1:11" x14ac:dyDescent="0.25">
      <c r="A47">
        <v>105</v>
      </c>
      <c r="B47">
        <v>8093</v>
      </c>
      <c r="C47">
        <v>193773</v>
      </c>
      <c r="D47">
        <v>57</v>
      </c>
      <c r="E47">
        <v>105</v>
      </c>
      <c r="G47">
        <v>103</v>
      </c>
      <c r="H47">
        <v>7609</v>
      </c>
      <c r="I47">
        <v>197506</v>
      </c>
      <c r="J47">
        <v>55</v>
      </c>
      <c r="K47">
        <v>103</v>
      </c>
    </row>
    <row r="48" spans="1:11" x14ac:dyDescent="0.25">
      <c r="A48">
        <v>104</v>
      </c>
      <c r="B48">
        <v>7447</v>
      </c>
      <c r="C48">
        <v>201220</v>
      </c>
      <c r="D48">
        <v>55</v>
      </c>
      <c r="E48">
        <v>104</v>
      </c>
      <c r="G48">
        <v>102</v>
      </c>
      <c r="H48">
        <v>7102</v>
      </c>
      <c r="I48">
        <v>204608</v>
      </c>
      <c r="J48">
        <v>53</v>
      </c>
      <c r="K48">
        <v>102</v>
      </c>
    </row>
    <row r="49" spans="1:11" x14ac:dyDescent="0.25">
      <c r="A49">
        <v>103</v>
      </c>
      <c r="B49">
        <v>9012</v>
      </c>
      <c r="C49">
        <v>210232</v>
      </c>
      <c r="D49">
        <v>54</v>
      </c>
      <c r="E49">
        <v>103</v>
      </c>
      <c r="G49">
        <v>101</v>
      </c>
      <c r="H49">
        <v>5568</v>
      </c>
      <c r="I49">
        <v>210176</v>
      </c>
      <c r="J49">
        <v>51</v>
      </c>
      <c r="K49">
        <v>101</v>
      </c>
    </row>
    <row r="50" spans="1:11" x14ac:dyDescent="0.25">
      <c r="A50">
        <v>102</v>
      </c>
      <c r="B50">
        <v>7645</v>
      </c>
      <c r="C50">
        <v>217877</v>
      </c>
      <c r="D50">
        <v>52</v>
      </c>
      <c r="E50">
        <v>102</v>
      </c>
      <c r="G50">
        <v>100</v>
      </c>
      <c r="H50">
        <v>7771</v>
      </c>
      <c r="I50">
        <v>217947</v>
      </c>
      <c r="J50">
        <v>50</v>
      </c>
      <c r="K50">
        <v>100</v>
      </c>
    </row>
    <row r="51" spans="1:11" x14ac:dyDescent="0.25">
      <c r="A51">
        <v>101</v>
      </c>
      <c r="B51">
        <v>7997</v>
      </c>
      <c r="C51">
        <v>225874</v>
      </c>
      <c r="D51">
        <v>50</v>
      </c>
      <c r="E51">
        <v>101</v>
      </c>
      <c r="G51">
        <v>99</v>
      </c>
      <c r="H51">
        <v>5977</v>
      </c>
      <c r="I51">
        <v>223924</v>
      </c>
      <c r="J51">
        <v>48</v>
      </c>
      <c r="K51">
        <v>99</v>
      </c>
    </row>
    <row r="52" spans="1:11" x14ac:dyDescent="0.25">
      <c r="A52">
        <v>100</v>
      </c>
      <c r="B52">
        <v>8594</v>
      </c>
      <c r="C52">
        <v>234468</v>
      </c>
      <c r="D52">
        <v>48</v>
      </c>
      <c r="E52">
        <v>100</v>
      </c>
      <c r="G52">
        <v>98</v>
      </c>
      <c r="H52">
        <v>7060</v>
      </c>
      <c r="I52">
        <v>230984</v>
      </c>
      <c r="J52">
        <v>47</v>
      </c>
      <c r="K52">
        <v>98</v>
      </c>
    </row>
    <row r="53" spans="1:11" x14ac:dyDescent="0.25">
      <c r="A53">
        <v>99</v>
      </c>
      <c r="B53">
        <v>7134</v>
      </c>
      <c r="C53">
        <v>241602</v>
      </c>
      <c r="D53">
        <v>46</v>
      </c>
      <c r="E53">
        <v>99</v>
      </c>
      <c r="G53">
        <v>97</v>
      </c>
      <c r="H53">
        <v>6479</v>
      </c>
      <c r="I53">
        <v>237463</v>
      </c>
      <c r="J53">
        <v>45</v>
      </c>
      <c r="K53">
        <v>97</v>
      </c>
    </row>
    <row r="54" spans="1:11" x14ac:dyDescent="0.25">
      <c r="A54">
        <v>98</v>
      </c>
      <c r="B54">
        <v>7699</v>
      </c>
      <c r="C54">
        <v>249301</v>
      </c>
      <c r="D54">
        <v>45</v>
      </c>
      <c r="E54">
        <v>98</v>
      </c>
      <c r="G54">
        <v>96</v>
      </c>
      <c r="H54">
        <v>5539</v>
      </c>
      <c r="I54">
        <v>243002</v>
      </c>
      <c r="J54">
        <v>44</v>
      </c>
      <c r="K54">
        <v>96</v>
      </c>
    </row>
    <row r="55" spans="1:11" x14ac:dyDescent="0.25">
      <c r="A55">
        <v>97</v>
      </c>
      <c r="B55">
        <v>8397</v>
      </c>
      <c r="C55">
        <v>257698</v>
      </c>
      <c r="D55">
        <v>43</v>
      </c>
      <c r="E55">
        <v>97</v>
      </c>
      <c r="G55">
        <v>95</v>
      </c>
      <c r="H55">
        <v>5851</v>
      </c>
      <c r="I55">
        <v>248853</v>
      </c>
      <c r="J55">
        <v>42</v>
      </c>
      <c r="K55">
        <v>95</v>
      </c>
    </row>
    <row r="56" spans="1:11" x14ac:dyDescent="0.25">
      <c r="A56">
        <v>96</v>
      </c>
      <c r="B56">
        <v>7088</v>
      </c>
      <c r="C56">
        <v>264786</v>
      </c>
      <c r="D56">
        <v>41</v>
      </c>
      <c r="E56">
        <v>96</v>
      </c>
      <c r="G56">
        <v>94</v>
      </c>
      <c r="H56">
        <v>7559</v>
      </c>
      <c r="I56">
        <v>256412</v>
      </c>
      <c r="J56">
        <v>41</v>
      </c>
      <c r="K56">
        <v>94</v>
      </c>
    </row>
    <row r="57" spans="1:11" x14ac:dyDescent="0.25">
      <c r="A57">
        <v>95</v>
      </c>
      <c r="B57">
        <v>7602</v>
      </c>
      <c r="C57">
        <v>272388</v>
      </c>
      <c r="D57">
        <v>39</v>
      </c>
      <c r="E57">
        <v>95</v>
      </c>
      <c r="G57">
        <v>93</v>
      </c>
      <c r="H57">
        <v>5529</v>
      </c>
      <c r="I57">
        <v>261941</v>
      </c>
      <c r="J57">
        <v>39</v>
      </c>
      <c r="K57">
        <v>93</v>
      </c>
    </row>
    <row r="58" spans="1:11" x14ac:dyDescent="0.25">
      <c r="A58">
        <v>94</v>
      </c>
      <c r="B58">
        <v>7935</v>
      </c>
      <c r="C58">
        <v>280323</v>
      </c>
      <c r="D58">
        <v>38</v>
      </c>
      <c r="E58">
        <v>94</v>
      </c>
      <c r="G58">
        <v>92</v>
      </c>
      <c r="H58">
        <v>5575</v>
      </c>
      <c r="I58">
        <v>267516</v>
      </c>
      <c r="J58">
        <v>38</v>
      </c>
      <c r="K58">
        <v>92</v>
      </c>
    </row>
    <row r="59" spans="1:11" x14ac:dyDescent="0.25">
      <c r="A59">
        <v>93</v>
      </c>
      <c r="B59">
        <v>6734</v>
      </c>
      <c r="C59">
        <v>287057</v>
      </c>
      <c r="D59">
        <v>36</v>
      </c>
      <c r="E59">
        <v>93</v>
      </c>
      <c r="G59">
        <v>91</v>
      </c>
      <c r="H59">
        <v>6701</v>
      </c>
      <c r="I59">
        <v>274217</v>
      </c>
      <c r="J59">
        <v>37</v>
      </c>
      <c r="K59">
        <v>91</v>
      </c>
    </row>
    <row r="60" spans="1:11" x14ac:dyDescent="0.25">
      <c r="A60">
        <v>92</v>
      </c>
      <c r="B60">
        <v>7133</v>
      </c>
      <c r="C60">
        <v>294190</v>
      </c>
      <c r="D60">
        <v>34</v>
      </c>
      <c r="E60">
        <v>92</v>
      </c>
      <c r="G60">
        <v>90</v>
      </c>
      <c r="H60">
        <v>5060</v>
      </c>
      <c r="I60">
        <v>279277</v>
      </c>
      <c r="J60">
        <v>35</v>
      </c>
      <c r="K60">
        <v>90</v>
      </c>
    </row>
    <row r="61" spans="1:11" x14ac:dyDescent="0.25">
      <c r="A61">
        <v>91</v>
      </c>
      <c r="B61">
        <v>7547</v>
      </c>
      <c r="C61">
        <v>301737</v>
      </c>
      <c r="D61">
        <v>33</v>
      </c>
      <c r="E61">
        <v>91</v>
      </c>
      <c r="G61">
        <v>89</v>
      </c>
      <c r="H61">
        <v>4974</v>
      </c>
      <c r="I61">
        <v>284251</v>
      </c>
      <c r="J61">
        <v>34</v>
      </c>
      <c r="K61">
        <v>89</v>
      </c>
    </row>
    <row r="62" spans="1:11" x14ac:dyDescent="0.25">
      <c r="A62">
        <v>90</v>
      </c>
      <c r="B62">
        <v>6350</v>
      </c>
      <c r="C62">
        <v>308087</v>
      </c>
      <c r="D62">
        <v>31</v>
      </c>
      <c r="E62">
        <v>90</v>
      </c>
      <c r="G62">
        <v>88</v>
      </c>
      <c r="H62">
        <v>5307</v>
      </c>
      <c r="I62">
        <v>289558</v>
      </c>
      <c r="J62">
        <v>33</v>
      </c>
      <c r="K62">
        <v>88</v>
      </c>
    </row>
    <row r="63" spans="1:11" x14ac:dyDescent="0.25">
      <c r="A63">
        <v>89</v>
      </c>
      <c r="B63">
        <v>6834</v>
      </c>
      <c r="C63">
        <v>314921</v>
      </c>
      <c r="D63">
        <v>30</v>
      </c>
      <c r="E63">
        <v>89</v>
      </c>
      <c r="G63">
        <v>87</v>
      </c>
      <c r="H63">
        <v>5534</v>
      </c>
      <c r="I63">
        <v>295092</v>
      </c>
      <c r="J63">
        <v>31</v>
      </c>
      <c r="K63">
        <v>87</v>
      </c>
    </row>
    <row r="64" spans="1:11" x14ac:dyDescent="0.25">
      <c r="A64">
        <v>88</v>
      </c>
      <c r="B64">
        <v>7186</v>
      </c>
      <c r="C64">
        <v>322107</v>
      </c>
      <c r="D64">
        <v>28</v>
      </c>
      <c r="E64">
        <v>88</v>
      </c>
      <c r="G64">
        <v>86</v>
      </c>
      <c r="H64">
        <v>4808</v>
      </c>
      <c r="I64">
        <v>299900</v>
      </c>
      <c r="J64">
        <v>30</v>
      </c>
      <c r="K64">
        <v>86</v>
      </c>
    </row>
    <row r="65" spans="1:11" x14ac:dyDescent="0.25">
      <c r="A65">
        <v>87</v>
      </c>
      <c r="B65">
        <v>5881</v>
      </c>
      <c r="C65">
        <v>327988</v>
      </c>
      <c r="D65">
        <v>27</v>
      </c>
      <c r="E65">
        <v>87</v>
      </c>
      <c r="G65">
        <v>85</v>
      </c>
      <c r="H65">
        <v>5101</v>
      </c>
      <c r="I65">
        <v>305001</v>
      </c>
      <c r="J65">
        <v>29</v>
      </c>
      <c r="K65">
        <v>85</v>
      </c>
    </row>
    <row r="66" spans="1:11" x14ac:dyDescent="0.25">
      <c r="A66">
        <v>86</v>
      </c>
      <c r="B66">
        <v>6324</v>
      </c>
      <c r="C66">
        <v>334312</v>
      </c>
      <c r="D66">
        <v>25</v>
      </c>
      <c r="E66">
        <v>86</v>
      </c>
      <c r="G66">
        <v>84</v>
      </c>
      <c r="H66">
        <v>5316</v>
      </c>
      <c r="I66">
        <v>310317</v>
      </c>
      <c r="J66">
        <v>28</v>
      </c>
      <c r="K66">
        <v>84</v>
      </c>
    </row>
    <row r="67" spans="1:11" x14ac:dyDescent="0.25">
      <c r="A67">
        <v>85</v>
      </c>
      <c r="B67">
        <v>6446</v>
      </c>
      <c r="C67">
        <v>340758</v>
      </c>
      <c r="D67">
        <v>24</v>
      </c>
      <c r="E67">
        <v>85</v>
      </c>
      <c r="G67">
        <v>83</v>
      </c>
      <c r="H67">
        <v>5121</v>
      </c>
      <c r="I67">
        <v>315438</v>
      </c>
      <c r="J67">
        <v>27</v>
      </c>
      <c r="K67">
        <v>83</v>
      </c>
    </row>
    <row r="68" spans="1:11" x14ac:dyDescent="0.25">
      <c r="A68">
        <v>84</v>
      </c>
      <c r="B68">
        <v>5199</v>
      </c>
      <c r="C68">
        <v>345957</v>
      </c>
      <c r="D68">
        <v>23</v>
      </c>
      <c r="E68">
        <v>84</v>
      </c>
      <c r="G68">
        <v>82</v>
      </c>
      <c r="H68">
        <v>5034</v>
      </c>
      <c r="I68">
        <v>320472</v>
      </c>
      <c r="J68">
        <v>25</v>
      </c>
      <c r="K68">
        <v>82</v>
      </c>
    </row>
    <row r="69" spans="1:11" x14ac:dyDescent="0.25">
      <c r="A69">
        <v>83</v>
      </c>
      <c r="B69">
        <v>5816</v>
      </c>
      <c r="C69">
        <v>351773</v>
      </c>
      <c r="D69">
        <v>21</v>
      </c>
      <c r="E69">
        <v>83</v>
      </c>
      <c r="G69">
        <v>81</v>
      </c>
      <c r="H69">
        <v>5665</v>
      </c>
      <c r="I69">
        <v>326137</v>
      </c>
      <c r="J69">
        <v>24</v>
      </c>
      <c r="K69">
        <v>81</v>
      </c>
    </row>
    <row r="70" spans="1:11" x14ac:dyDescent="0.25">
      <c r="A70">
        <v>82</v>
      </c>
      <c r="B70">
        <v>5821</v>
      </c>
      <c r="C70">
        <v>357594</v>
      </c>
      <c r="D70">
        <v>20</v>
      </c>
      <c r="E70">
        <v>82</v>
      </c>
      <c r="G70">
        <v>80</v>
      </c>
      <c r="H70">
        <v>6409</v>
      </c>
      <c r="I70">
        <v>332546</v>
      </c>
      <c r="J70">
        <v>23</v>
      </c>
      <c r="K70">
        <v>80</v>
      </c>
    </row>
    <row r="71" spans="1:11" x14ac:dyDescent="0.25">
      <c r="A71">
        <v>81</v>
      </c>
      <c r="B71">
        <v>4815</v>
      </c>
      <c r="C71">
        <v>362409</v>
      </c>
      <c r="D71">
        <v>19</v>
      </c>
      <c r="E71">
        <v>81</v>
      </c>
      <c r="G71">
        <v>79</v>
      </c>
      <c r="H71">
        <v>6373</v>
      </c>
      <c r="I71">
        <v>338919</v>
      </c>
      <c r="J71">
        <v>21</v>
      </c>
      <c r="K71">
        <v>79</v>
      </c>
    </row>
    <row r="72" spans="1:11" x14ac:dyDescent="0.25">
      <c r="A72">
        <v>80</v>
      </c>
      <c r="B72">
        <v>5229</v>
      </c>
      <c r="C72">
        <v>367638</v>
      </c>
      <c r="D72">
        <v>18</v>
      </c>
      <c r="E72">
        <v>80</v>
      </c>
      <c r="G72">
        <v>78</v>
      </c>
      <c r="H72">
        <v>7475</v>
      </c>
      <c r="I72">
        <v>346394</v>
      </c>
      <c r="J72">
        <v>20</v>
      </c>
      <c r="K72">
        <v>78</v>
      </c>
    </row>
    <row r="73" spans="1:11" x14ac:dyDescent="0.25">
      <c r="A73">
        <v>79</v>
      </c>
      <c r="B73">
        <v>5235</v>
      </c>
      <c r="C73">
        <v>372873</v>
      </c>
      <c r="D73">
        <v>16</v>
      </c>
      <c r="E73">
        <v>79</v>
      </c>
      <c r="G73">
        <v>77</v>
      </c>
      <c r="H73">
        <v>7011</v>
      </c>
      <c r="I73">
        <v>353405</v>
      </c>
      <c r="J73">
        <v>18</v>
      </c>
      <c r="K73">
        <v>77</v>
      </c>
    </row>
    <row r="74" spans="1:11" x14ac:dyDescent="0.25">
      <c r="A74">
        <v>78</v>
      </c>
      <c r="B74">
        <v>4577</v>
      </c>
      <c r="C74">
        <v>377450</v>
      </c>
      <c r="D74">
        <v>15</v>
      </c>
      <c r="E74">
        <v>78</v>
      </c>
      <c r="G74">
        <v>76</v>
      </c>
      <c r="H74">
        <v>12946</v>
      </c>
      <c r="I74">
        <v>366351</v>
      </c>
      <c r="J74">
        <v>16</v>
      </c>
      <c r="K74">
        <v>76</v>
      </c>
    </row>
    <row r="75" spans="1:11" x14ac:dyDescent="0.25">
      <c r="A75">
        <v>77</v>
      </c>
      <c r="B75">
        <v>4286</v>
      </c>
      <c r="C75">
        <v>381736</v>
      </c>
      <c r="D75">
        <v>14</v>
      </c>
      <c r="E75">
        <v>77</v>
      </c>
      <c r="G75">
        <v>75</v>
      </c>
      <c r="H75">
        <v>9498</v>
      </c>
      <c r="I75">
        <v>375849</v>
      </c>
      <c r="J75">
        <v>13</v>
      </c>
      <c r="K75">
        <v>75</v>
      </c>
    </row>
    <row r="76" spans="1:11" x14ac:dyDescent="0.25">
      <c r="A76">
        <v>76</v>
      </c>
      <c r="B76">
        <v>4517</v>
      </c>
      <c r="C76">
        <v>386253</v>
      </c>
      <c r="D76">
        <v>13</v>
      </c>
      <c r="E76">
        <v>76</v>
      </c>
      <c r="G76">
        <v>74</v>
      </c>
      <c r="H76">
        <v>7229</v>
      </c>
      <c r="I76">
        <v>383078</v>
      </c>
      <c r="J76">
        <v>11</v>
      </c>
      <c r="K76">
        <v>74</v>
      </c>
    </row>
    <row r="77" spans="1:11" x14ac:dyDescent="0.25">
      <c r="A77">
        <v>75</v>
      </c>
      <c r="B77">
        <v>3867</v>
      </c>
      <c r="C77">
        <v>390120</v>
      </c>
      <c r="D77">
        <v>12</v>
      </c>
      <c r="E77">
        <v>75</v>
      </c>
      <c r="G77">
        <v>73</v>
      </c>
      <c r="H77">
        <v>7707</v>
      </c>
      <c r="I77">
        <v>390785</v>
      </c>
      <c r="J77">
        <v>9</v>
      </c>
      <c r="K77">
        <v>73</v>
      </c>
    </row>
    <row r="78" spans="1:11" x14ac:dyDescent="0.25">
      <c r="A78">
        <v>74</v>
      </c>
      <c r="B78">
        <v>3842</v>
      </c>
      <c r="C78">
        <v>393962</v>
      </c>
      <c r="D78">
        <v>12</v>
      </c>
      <c r="E78">
        <v>74</v>
      </c>
      <c r="G78">
        <v>72</v>
      </c>
      <c r="H78">
        <v>6255</v>
      </c>
      <c r="I78">
        <v>397040</v>
      </c>
      <c r="J78">
        <v>8</v>
      </c>
      <c r="K78">
        <v>72</v>
      </c>
    </row>
    <row r="79" spans="1:11" x14ac:dyDescent="0.25">
      <c r="A79">
        <v>73</v>
      </c>
      <c r="B79">
        <v>3971</v>
      </c>
      <c r="C79">
        <v>397933</v>
      </c>
      <c r="D79">
        <v>11</v>
      </c>
      <c r="E79">
        <v>73</v>
      </c>
      <c r="G79">
        <v>71</v>
      </c>
      <c r="H79">
        <v>5374</v>
      </c>
      <c r="I79">
        <v>402414</v>
      </c>
      <c r="J79">
        <v>6</v>
      </c>
      <c r="K79">
        <v>71</v>
      </c>
    </row>
    <row r="80" spans="1:11" x14ac:dyDescent="0.25">
      <c r="A80">
        <v>72</v>
      </c>
      <c r="B80">
        <v>3087</v>
      </c>
      <c r="C80">
        <v>401020</v>
      </c>
      <c r="D80">
        <v>10</v>
      </c>
      <c r="E80">
        <v>72</v>
      </c>
      <c r="G80">
        <v>70</v>
      </c>
      <c r="H80">
        <v>10577</v>
      </c>
      <c r="I80">
        <v>412991</v>
      </c>
      <c r="J80">
        <v>4</v>
      </c>
      <c r="K80">
        <v>70</v>
      </c>
    </row>
    <row r="81" spans="1:11" x14ac:dyDescent="0.25">
      <c r="A81">
        <v>71</v>
      </c>
      <c r="B81">
        <v>3340</v>
      </c>
      <c r="C81">
        <v>404360</v>
      </c>
      <c r="D81">
        <v>9</v>
      </c>
      <c r="E81">
        <v>71</v>
      </c>
      <c r="G81">
        <v>69</v>
      </c>
      <c r="H81">
        <v>3666</v>
      </c>
      <c r="I81">
        <v>416657</v>
      </c>
      <c r="J81">
        <v>3</v>
      </c>
      <c r="K81">
        <v>69</v>
      </c>
    </row>
    <row r="82" spans="1:11" x14ac:dyDescent="0.25">
      <c r="A82">
        <v>70</v>
      </c>
      <c r="B82">
        <v>3306</v>
      </c>
      <c r="C82">
        <v>407666</v>
      </c>
      <c r="D82">
        <v>8</v>
      </c>
      <c r="E82">
        <v>70</v>
      </c>
      <c r="G82">
        <v>68</v>
      </c>
      <c r="H82">
        <v>2882</v>
      </c>
      <c r="I82">
        <v>419539</v>
      </c>
      <c r="J82">
        <v>2</v>
      </c>
      <c r="K82">
        <v>68</v>
      </c>
    </row>
    <row r="83" spans="1:11" x14ac:dyDescent="0.25">
      <c r="A83">
        <v>69</v>
      </c>
      <c r="B83">
        <v>3209</v>
      </c>
      <c r="C83">
        <v>410875</v>
      </c>
      <c r="D83">
        <v>8</v>
      </c>
      <c r="E83">
        <v>69</v>
      </c>
      <c r="G83">
        <v>67</v>
      </c>
      <c r="H83">
        <v>2241</v>
      </c>
      <c r="I83">
        <v>421780</v>
      </c>
      <c r="J83">
        <v>1</v>
      </c>
      <c r="K83">
        <v>67</v>
      </c>
    </row>
    <row r="84" spans="1:11" x14ac:dyDescent="0.25">
      <c r="A84">
        <v>68</v>
      </c>
      <c r="B84">
        <v>2547</v>
      </c>
      <c r="C84">
        <v>413422</v>
      </c>
      <c r="D84">
        <v>7</v>
      </c>
      <c r="E84">
        <v>68</v>
      </c>
      <c r="G84">
        <v>66</v>
      </c>
      <c r="H84">
        <v>2667</v>
      </c>
      <c r="I84">
        <v>424447</v>
      </c>
      <c r="J84">
        <v>1</v>
      </c>
      <c r="K84">
        <v>66</v>
      </c>
    </row>
    <row r="85" spans="1:11" x14ac:dyDescent="0.25">
      <c r="A85">
        <v>67</v>
      </c>
      <c r="B85">
        <v>2867</v>
      </c>
      <c r="C85">
        <v>416289</v>
      </c>
      <c r="D85">
        <v>6</v>
      </c>
      <c r="E85">
        <v>67</v>
      </c>
      <c r="G85">
        <v>65</v>
      </c>
      <c r="H85">
        <v>556</v>
      </c>
      <c r="I85">
        <v>425003</v>
      </c>
      <c r="J85">
        <v>0</v>
      </c>
      <c r="K85">
        <v>65</v>
      </c>
    </row>
    <row r="86" spans="1:11" x14ac:dyDescent="0.25">
      <c r="A86">
        <v>66</v>
      </c>
      <c r="B86">
        <v>2655</v>
      </c>
      <c r="C86">
        <v>418944</v>
      </c>
      <c r="D86">
        <v>6</v>
      </c>
      <c r="E86">
        <v>66</v>
      </c>
      <c r="G86">
        <v>64</v>
      </c>
      <c r="H86">
        <v>976</v>
      </c>
      <c r="I86">
        <v>425979</v>
      </c>
      <c r="J86">
        <v>0</v>
      </c>
      <c r="K86">
        <v>64</v>
      </c>
    </row>
    <row r="87" spans="1:11" x14ac:dyDescent="0.25">
      <c r="A87">
        <v>65</v>
      </c>
      <c r="B87">
        <v>2653</v>
      </c>
      <c r="C87">
        <v>421597</v>
      </c>
      <c r="D87">
        <v>5</v>
      </c>
      <c r="E87">
        <v>65</v>
      </c>
      <c r="G87">
        <v>63</v>
      </c>
      <c r="H87">
        <v>223</v>
      </c>
      <c r="I87">
        <v>426202</v>
      </c>
      <c r="J87">
        <v>0</v>
      </c>
      <c r="K87">
        <v>63</v>
      </c>
    </row>
    <row r="88" spans="1:11" x14ac:dyDescent="0.25">
      <c r="A88">
        <v>64</v>
      </c>
      <c r="B88">
        <v>2655</v>
      </c>
      <c r="C88">
        <v>424252</v>
      </c>
      <c r="D88">
        <v>5</v>
      </c>
      <c r="E88">
        <v>64</v>
      </c>
      <c r="G88">
        <v>62</v>
      </c>
      <c r="H88">
        <v>423</v>
      </c>
      <c r="I88">
        <v>426625</v>
      </c>
      <c r="J88">
        <v>0</v>
      </c>
      <c r="K88">
        <v>62</v>
      </c>
    </row>
    <row r="89" spans="1:11" x14ac:dyDescent="0.25">
      <c r="A89">
        <v>63</v>
      </c>
      <c r="B89">
        <v>2278</v>
      </c>
      <c r="C89">
        <v>426530</v>
      </c>
      <c r="D89">
        <v>4</v>
      </c>
      <c r="E89">
        <v>63</v>
      </c>
    </row>
    <row r="90" spans="1:11" x14ac:dyDescent="0.25">
      <c r="A90">
        <v>62</v>
      </c>
      <c r="B90">
        <v>2120</v>
      </c>
      <c r="C90">
        <v>428650</v>
      </c>
      <c r="D90">
        <v>3</v>
      </c>
      <c r="E90">
        <v>62</v>
      </c>
    </row>
    <row r="91" spans="1:11" x14ac:dyDescent="0.25">
      <c r="A91">
        <v>61</v>
      </c>
      <c r="B91">
        <v>2274</v>
      </c>
      <c r="C91">
        <v>430924</v>
      </c>
      <c r="D91">
        <v>3</v>
      </c>
      <c r="E91">
        <v>61</v>
      </c>
    </row>
    <row r="92" spans="1:11" x14ac:dyDescent="0.25">
      <c r="A92">
        <v>60</v>
      </c>
      <c r="B92">
        <v>3344</v>
      </c>
      <c r="C92">
        <v>434268</v>
      </c>
      <c r="D92">
        <v>2</v>
      </c>
      <c r="E92">
        <v>60</v>
      </c>
    </row>
    <row r="93" spans="1:11" x14ac:dyDescent="0.25">
      <c r="A93">
        <v>59</v>
      </c>
      <c r="B93">
        <v>1467</v>
      </c>
      <c r="C93">
        <v>435735</v>
      </c>
      <c r="D93">
        <v>2</v>
      </c>
      <c r="E93">
        <v>59</v>
      </c>
    </row>
    <row r="94" spans="1:11" x14ac:dyDescent="0.25">
      <c r="A94">
        <v>58</v>
      </c>
      <c r="B94">
        <v>1223</v>
      </c>
      <c r="C94">
        <v>436958</v>
      </c>
      <c r="D94">
        <v>2</v>
      </c>
      <c r="E94">
        <v>58</v>
      </c>
    </row>
    <row r="95" spans="1:11" x14ac:dyDescent="0.25">
      <c r="A95">
        <v>57</v>
      </c>
      <c r="B95">
        <v>2211</v>
      </c>
      <c r="C95">
        <v>439169</v>
      </c>
      <c r="D95">
        <v>1</v>
      </c>
      <c r="E95">
        <v>57</v>
      </c>
    </row>
    <row r="96" spans="1:11" x14ac:dyDescent="0.25">
      <c r="A96">
        <v>56</v>
      </c>
      <c r="B96">
        <v>680</v>
      </c>
      <c r="C96">
        <v>439849</v>
      </c>
      <c r="D96">
        <v>1</v>
      </c>
      <c r="E96">
        <v>56</v>
      </c>
    </row>
    <row r="97" spans="1:5" x14ac:dyDescent="0.25">
      <c r="A97">
        <v>55</v>
      </c>
      <c r="B97">
        <v>768</v>
      </c>
      <c r="C97">
        <v>440617</v>
      </c>
      <c r="D97">
        <v>1</v>
      </c>
      <c r="E97">
        <v>55</v>
      </c>
    </row>
    <row r="98" spans="1:5" x14ac:dyDescent="0.25">
      <c r="A98">
        <v>54</v>
      </c>
      <c r="B98">
        <v>524</v>
      </c>
      <c r="C98">
        <v>441141</v>
      </c>
      <c r="D98">
        <v>0</v>
      </c>
      <c r="E98">
        <v>54</v>
      </c>
    </row>
    <row r="99" spans="1:5" x14ac:dyDescent="0.25">
      <c r="A99">
        <v>53</v>
      </c>
      <c r="B99">
        <v>364</v>
      </c>
      <c r="C99">
        <v>441505</v>
      </c>
      <c r="D99">
        <v>0</v>
      </c>
      <c r="E99">
        <v>53</v>
      </c>
    </row>
    <row r="100" spans="1:5" x14ac:dyDescent="0.25">
      <c r="A100">
        <v>52</v>
      </c>
      <c r="B100">
        <v>332</v>
      </c>
      <c r="C100">
        <v>441837</v>
      </c>
      <c r="D100">
        <v>0</v>
      </c>
      <c r="E100">
        <v>52</v>
      </c>
    </row>
    <row r="101" spans="1:5" x14ac:dyDescent="0.25">
      <c r="A101">
        <v>51</v>
      </c>
      <c r="B101">
        <v>264</v>
      </c>
      <c r="C101">
        <v>442101</v>
      </c>
      <c r="D101">
        <v>0</v>
      </c>
      <c r="E101">
        <v>51</v>
      </c>
    </row>
    <row r="102" spans="1:5" x14ac:dyDescent="0.25">
      <c r="A102">
        <v>50</v>
      </c>
      <c r="B102">
        <v>123</v>
      </c>
      <c r="C102">
        <v>442224</v>
      </c>
      <c r="D102">
        <v>0</v>
      </c>
      <c r="E102">
        <v>50</v>
      </c>
    </row>
    <row r="103" spans="1:5" x14ac:dyDescent="0.25">
      <c r="A103">
        <v>49</v>
      </c>
      <c r="B103">
        <v>192</v>
      </c>
      <c r="C103">
        <v>442416</v>
      </c>
      <c r="D103">
        <v>0</v>
      </c>
      <c r="E103">
        <v>49</v>
      </c>
    </row>
    <row r="104" spans="1:5" x14ac:dyDescent="0.25">
      <c r="A104">
        <v>48</v>
      </c>
      <c r="B104">
        <v>107</v>
      </c>
      <c r="C104">
        <v>442523</v>
      </c>
      <c r="D104">
        <v>0</v>
      </c>
      <c r="E104">
        <v>48</v>
      </c>
    </row>
    <row r="105" spans="1:5" x14ac:dyDescent="0.25">
      <c r="A105">
        <v>47</v>
      </c>
      <c r="B105">
        <v>81</v>
      </c>
      <c r="C105">
        <v>442604</v>
      </c>
      <c r="D105">
        <v>0</v>
      </c>
      <c r="E105">
        <v>47</v>
      </c>
    </row>
    <row r="106" spans="1:5" x14ac:dyDescent="0.25">
      <c r="A106">
        <v>46</v>
      </c>
      <c r="B106">
        <v>21</v>
      </c>
      <c r="C106">
        <v>442625</v>
      </c>
      <c r="D106">
        <v>0</v>
      </c>
      <c r="E106">
        <v>46</v>
      </c>
    </row>
    <row r="107" spans="1:5" x14ac:dyDescent="0.25">
      <c r="A107">
        <v>45</v>
      </c>
      <c r="B107">
        <v>54</v>
      </c>
      <c r="C107">
        <v>442679</v>
      </c>
      <c r="D107">
        <v>0</v>
      </c>
      <c r="E107">
        <v>45</v>
      </c>
    </row>
    <row r="108" spans="1:5" x14ac:dyDescent="0.25">
      <c r="A108">
        <v>44</v>
      </c>
      <c r="B108">
        <v>34</v>
      </c>
      <c r="C108">
        <v>442713</v>
      </c>
      <c r="D108">
        <v>0</v>
      </c>
      <c r="E108">
        <v>44</v>
      </c>
    </row>
    <row r="109" spans="1:5" x14ac:dyDescent="0.25">
      <c r="A109">
        <v>43</v>
      </c>
      <c r="B109">
        <v>41</v>
      </c>
      <c r="C109">
        <v>442754</v>
      </c>
      <c r="D109">
        <v>0</v>
      </c>
      <c r="E109">
        <v>43</v>
      </c>
    </row>
    <row r="110" spans="1:5" x14ac:dyDescent="0.25">
      <c r="A110">
        <v>42</v>
      </c>
      <c r="B110">
        <v>3</v>
      </c>
      <c r="C110">
        <v>442757</v>
      </c>
      <c r="D110">
        <v>0</v>
      </c>
      <c r="E110">
        <v>42</v>
      </c>
    </row>
    <row r="111" spans="1:5" x14ac:dyDescent="0.25">
      <c r="A111">
        <v>41</v>
      </c>
      <c r="B111">
        <v>107</v>
      </c>
      <c r="C111">
        <v>442864</v>
      </c>
      <c r="D111">
        <v>0</v>
      </c>
      <c r="E111">
        <v>41</v>
      </c>
    </row>
    <row r="112" spans="1:5" x14ac:dyDescent="0.25">
      <c r="A112">
        <v>40</v>
      </c>
      <c r="B112">
        <v>7</v>
      </c>
      <c r="C112">
        <v>442871</v>
      </c>
      <c r="D112">
        <v>0</v>
      </c>
      <c r="E112">
        <v>40</v>
      </c>
    </row>
    <row r="113" spans="1:8" x14ac:dyDescent="0.25">
      <c r="A113">
        <v>39</v>
      </c>
      <c r="B113">
        <v>219</v>
      </c>
      <c r="C113">
        <v>443090</v>
      </c>
      <c r="D113">
        <v>0</v>
      </c>
      <c r="E113">
        <v>39</v>
      </c>
    </row>
    <row r="116" spans="1:8" x14ac:dyDescent="0.25">
      <c r="A116" t="s">
        <v>39</v>
      </c>
      <c r="B116">
        <v>443090</v>
      </c>
      <c r="G116" t="s">
        <v>39</v>
      </c>
      <c r="H116">
        <v>426625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6" baseType="lpstr">
      <vt:lpstr>유의사항</vt:lpstr>
      <vt:lpstr>내 점수 입력</vt:lpstr>
      <vt:lpstr>전년도 결과</vt:lpstr>
      <vt:lpstr>탐구변표</vt:lpstr>
      <vt:lpstr>백분위</vt:lpstr>
      <vt:lpstr>'전년도 결과'!Print_Area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다운 정</dc:creator>
  <cp:lastModifiedBy>정다운</cp:lastModifiedBy>
  <cp:lastPrinted>2023-12-13T08:27:08Z</cp:lastPrinted>
  <dcterms:created xsi:type="dcterms:W3CDTF">2023-11-30T01:25:59Z</dcterms:created>
  <dcterms:modified xsi:type="dcterms:W3CDTF">2023-12-20T06:24:52Z</dcterms:modified>
</cp:coreProperties>
</file>